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kfrem\OneDrive\CLIENTS\CLOSE COMPANIES\KAFS LTD\DUE DILIGENCE\Teresa\Restaurant HBar\"/>
    </mc:Choice>
  </mc:AlternateContent>
  <xr:revisionPtr revIDLastSave="0" documentId="8_{C17CBFBA-6C53-4FFF-B8C7-35CF6C9FC592}" xr6:coauthVersionLast="47" xr6:coauthVersionMax="47" xr10:uidLastSave="{00000000-0000-0000-0000-000000000000}"/>
  <bookViews>
    <workbookView xWindow="-108" yWindow="-108" windowWidth="23256" windowHeight="12456" tabRatio="948" xr2:uid="{00000000-000D-0000-FFFF-FFFF00000000}"/>
  </bookViews>
  <sheets>
    <sheet name="📖 USER GUIDE" sheetId="1" r:id="rId1"/>
    <sheet name="⚡ QUICK START" sheetId="2" r:id="rId2"/>
    <sheet name="ROI Dashboard" sheetId="3" r:id="rId3"/>
    <sheet name="Assumptions &amp; Variables" sheetId="4" r:id="rId4"/>
    <sheet name="Financial Projections" sheetId="5" r:id="rId5"/>
    <sheet name="Scenario Analysis" sheetId="6" r:id="rId6"/>
    <sheet name="Monthly Cash Flow" sheetId="7" r:id="rId7"/>
  </sheets>
  <calcPr calcId="191029" iterate="1" iterateCount="1000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6" l="1"/>
  <c r="E14" i="6" s="1"/>
  <c r="C14" i="6"/>
  <c r="B14" i="6"/>
  <c r="B7" i="6"/>
  <c r="B42" i="5"/>
  <c r="B41" i="5"/>
  <c r="E41" i="5" s="1"/>
  <c r="B40" i="5"/>
  <c r="C40" i="5" s="1"/>
  <c r="D40" i="5" s="1"/>
  <c r="E40" i="5" s="1"/>
  <c r="B39" i="5"/>
  <c r="C39" i="5" s="1"/>
  <c r="D39" i="5" s="1"/>
  <c r="E39" i="5" s="1"/>
  <c r="B38" i="5"/>
  <c r="B37" i="5"/>
  <c r="B36" i="5"/>
  <c r="C36" i="5" s="1"/>
  <c r="G20" i="5"/>
  <c r="G21" i="5" s="1"/>
  <c r="E20" i="5"/>
  <c r="E21" i="5" s="1"/>
  <c r="C20" i="5"/>
  <c r="C21" i="5" s="1"/>
  <c r="G10" i="5"/>
  <c r="E10" i="5"/>
  <c r="B27" i="3" s="1"/>
  <c r="C10" i="5"/>
  <c r="G9" i="5"/>
  <c r="G11" i="5" s="1"/>
  <c r="E9" i="5"/>
  <c r="E11" i="5" s="1"/>
  <c r="C9" i="5"/>
  <c r="C11" i="5" s="1"/>
  <c r="F27" i="3"/>
  <c r="D36" i="5" l="1"/>
  <c r="B15" i="6"/>
  <c r="C14" i="5"/>
  <c r="C15" i="5" s="1"/>
  <c r="C15" i="6"/>
  <c r="B13" i="7"/>
  <c r="B28" i="3"/>
  <c r="B10" i="7"/>
  <c r="B18" i="7"/>
  <c r="E14" i="5"/>
  <c r="F26" i="3" s="1"/>
  <c r="B15" i="7"/>
  <c r="B7" i="7"/>
  <c r="B12" i="7"/>
  <c r="B9" i="7"/>
  <c r="B8" i="7"/>
  <c r="B17" i="7"/>
  <c r="B14" i="7"/>
  <c r="B11" i="7"/>
  <c r="B16" i="7"/>
  <c r="G14" i="5"/>
  <c r="G15" i="5" s="1"/>
  <c r="D15" i="6"/>
  <c r="C37" i="5"/>
  <c r="D37" i="5" s="1"/>
  <c r="E37" i="5" s="1"/>
  <c r="D41" i="5"/>
  <c r="C38" i="5"/>
  <c r="D38" i="5" s="1"/>
  <c r="E38" i="5" s="1"/>
  <c r="B26" i="3"/>
  <c r="G17" i="5" l="1"/>
  <c r="G24" i="5" s="1"/>
  <c r="G16" i="5"/>
  <c r="C16" i="5"/>
  <c r="C17" i="5"/>
  <c r="C24" i="5" s="1"/>
  <c r="C42" i="5"/>
  <c r="E15" i="5"/>
  <c r="E15" i="6"/>
  <c r="D42" i="5"/>
  <c r="E42" i="5" s="1"/>
  <c r="E36" i="5"/>
  <c r="J26" i="3" l="1"/>
  <c r="E17" i="5"/>
  <c r="E16" i="5"/>
  <c r="F28" i="3" s="1"/>
  <c r="C25" i="5"/>
  <c r="B17" i="3"/>
  <c r="B16" i="6"/>
  <c r="C28" i="5"/>
  <c r="H17" i="3"/>
  <c r="I17" i="3" s="1"/>
  <c r="J17" i="3" s="1"/>
  <c r="D16" i="6"/>
  <c r="G28" i="5"/>
  <c r="G25" i="5"/>
  <c r="D17" i="6" l="1"/>
  <c r="H18" i="3"/>
  <c r="K17" i="3"/>
  <c r="C17" i="3"/>
  <c r="D17" i="3" s="1"/>
  <c r="G31" i="5"/>
  <c r="D20" i="6"/>
  <c r="G29" i="5"/>
  <c r="H16" i="3"/>
  <c r="B16" i="3"/>
  <c r="K16" i="3" s="1"/>
  <c r="C31" i="5"/>
  <c r="B20" i="6"/>
  <c r="E20" i="6" s="1"/>
  <c r="C29" i="5"/>
  <c r="E24" i="5"/>
  <c r="J27" i="3"/>
  <c r="E16" i="6"/>
  <c r="B17" i="6"/>
  <c r="E17" i="6" s="1"/>
  <c r="B18" i="3"/>
  <c r="K18" i="3" s="1"/>
  <c r="B23" i="6" l="1"/>
  <c r="B19" i="3"/>
  <c r="C13" i="7"/>
  <c r="C10" i="7"/>
  <c r="C18" i="7"/>
  <c r="C15" i="7"/>
  <c r="C7" i="7"/>
  <c r="C12" i="7"/>
  <c r="E17" i="3"/>
  <c r="F17" i="3" s="1"/>
  <c r="G17" i="3" s="1"/>
  <c r="C9" i="7"/>
  <c r="C14" i="7"/>
  <c r="E25" i="5"/>
  <c r="J28" i="3"/>
  <c r="C17" i="7"/>
  <c r="C11" i="7"/>
  <c r="C16" i="6"/>
  <c r="E28" i="5"/>
  <c r="C16" i="7"/>
  <c r="C8" i="7"/>
  <c r="G30" i="5"/>
  <c r="I16" i="3"/>
  <c r="D21" i="6"/>
  <c r="D23" i="6"/>
  <c r="E23" i="6" s="1"/>
  <c r="K19" i="3"/>
  <c r="H19" i="3"/>
  <c r="B21" i="6"/>
  <c r="E21" i="6" s="1"/>
  <c r="C16" i="3"/>
  <c r="C30" i="5"/>
  <c r="C17" i="6" l="1"/>
  <c r="E18" i="3"/>
  <c r="D16" i="3"/>
  <c r="B22" i="6"/>
  <c r="D22" i="6"/>
  <c r="J16" i="3"/>
  <c r="E16" i="3"/>
  <c r="D10" i="7"/>
  <c r="D15" i="7"/>
  <c r="E31" i="5"/>
  <c r="D18" i="7"/>
  <c r="D7" i="7"/>
  <c r="C20" i="6"/>
  <c r="D12" i="7"/>
  <c r="D9" i="7"/>
  <c r="A6" i="3"/>
  <c r="D14" i="7"/>
  <c r="E29" i="5"/>
  <c r="D17" i="7"/>
  <c r="D11" i="7"/>
  <c r="D16" i="7"/>
  <c r="D8" i="7"/>
  <c r="D13" i="7"/>
  <c r="D20" i="7" l="1"/>
  <c r="E7" i="7"/>
  <c r="G6" i="3"/>
  <c r="C23" i="6"/>
  <c r="E19" i="3"/>
  <c r="E22" i="6"/>
  <c r="F16" i="3"/>
  <c r="C21" i="6"/>
  <c r="J6" i="3"/>
  <c r="E30" i="5"/>
  <c r="D6" i="3" l="1"/>
  <c r="C22" i="6"/>
  <c r="G16" i="3"/>
  <c r="F7" i="7"/>
  <c r="G7" i="7" s="1"/>
  <c r="E8" i="7"/>
  <c r="E9" i="7" l="1"/>
  <c r="F8" i="7"/>
  <c r="G8" i="7" s="1"/>
  <c r="E10" i="7" l="1"/>
  <c r="F9" i="7"/>
  <c r="G9" i="7" s="1"/>
  <c r="E11" i="7" l="1"/>
  <c r="F10" i="7"/>
  <c r="G10" i="7" s="1"/>
  <c r="E12" i="7" l="1"/>
  <c r="F11" i="7"/>
  <c r="G11" i="7" s="1"/>
  <c r="F12" i="7" l="1"/>
  <c r="G12" i="7" s="1"/>
  <c r="E13" i="7"/>
  <c r="E14" i="7" l="1"/>
  <c r="F13" i="7"/>
  <c r="G13" i="7" s="1"/>
  <c r="E15" i="7" l="1"/>
  <c r="F14" i="7"/>
  <c r="G14" i="7" s="1"/>
  <c r="F15" i="7" l="1"/>
  <c r="G15" i="7" s="1"/>
  <c r="E16" i="7"/>
  <c r="E17" i="7" l="1"/>
  <c r="F16" i="7"/>
  <c r="G16" i="7" s="1"/>
  <c r="E18" i="7" l="1"/>
  <c r="F17" i="7"/>
  <c r="G17" i="7" s="1"/>
  <c r="E20" i="7" l="1"/>
  <c r="F18" i="7"/>
  <c r="G18" i="7" s="1"/>
</calcChain>
</file>

<file path=xl/sharedStrings.xml><?xml version="1.0" encoding="utf-8"?>
<sst xmlns="http://schemas.openxmlformats.org/spreadsheetml/2006/main" count="465" uniqueCount="373">
  <si>
    <t>📖 HOW TO USE THIS INVESTOR REPORT</t>
  </si>
  <si>
    <t>Worldwide Assets - Campus Wellness Kiosk</t>
  </si>
  <si>
    <t>Complete Guide for Non-Spreadsheet Users</t>
  </si>
  <si>
    <t>🚀 QUICK START - 3 SIMPLE STEPS</t>
  </si>
  <si>
    <t>STEP 1</t>
  </si>
  <si>
    <t>View the ROI Dashboard - Click on 'ROI Dashboard' tab at the bottom to see the impressive investor summary</t>
  </si>
  <si>
    <t>STEP 2</t>
  </si>
  <si>
    <t>To change assumptions - Go to 'Assumptions &amp; Variables' tab. ONLY YELLOW CELLS can be edited</t>
  </si>
  <si>
    <t>STEP 3</t>
  </si>
  <si>
    <t>Watch the magic - All other sheets update automatically when you change yellow cells!</t>
  </si>
  <si>
    <t>⚠️ IMPORTANT: DO NOT edit white or gray cells - they contain formulas that calculate everything!</t>
  </si>
  <si>
    <t>🔒 PROTECTION: All formula cells are LOCKED. Only yellow-highlighted cells can be changed.</t>
  </si>
  <si>
    <t>🎨 COLOR CODING LEGEND - What Each Color Means</t>
  </si>
  <si>
    <t>Color</t>
  </si>
  <si>
    <t>What It Means</t>
  </si>
  <si>
    <t>Can You Edit?</t>
  </si>
  <si>
    <t>EDITABLE INPUT CELL - You can change these values</t>
  </si>
  <si>
    <t>✅ YES - Click and type new values</t>
  </si>
  <si>
    <t>FORMULA/CALCULATED CELL - Auto-calculated based on yellow cells</t>
  </si>
  <si>
    <t>❌ NO - Protected/Locked</t>
  </si>
  <si>
    <t>SECTION HEADER - Organizes the report into sections</t>
  </si>
  <si>
    <t>KEY METRIC/RESULT - Important calculated result</t>
  </si>
  <si>
    <t>INVESTOR HIGHLIGHT - Key selling point</t>
  </si>
  <si>
    <t>📑 SHEET-BY-SHEET GUIDE - What Each Tab Does</t>
  </si>
  <si>
    <t>Sheet Name</t>
  </si>
  <si>
    <t>What It Shows</t>
  </si>
  <si>
    <t>What You Should Do</t>
  </si>
  <si>
    <t>📖 USER GUIDE</t>
  </si>
  <si>
    <t>This page! Instructions and help for using the report</t>
  </si>
  <si>
    <t>START HERE - Read this first!</t>
  </si>
  <si>
    <t>📊 ROI Dashboard</t>
  </si>
  <si>
    <t>Executive summary with big KPI cards showing investor returns, ROI, payback period</t>
  </si>
  <si>
    <t>SHOW INVESTOR - Your main presentation page</t>
  </si>
  <si>
    <t>⚙️ Assumptions &amp; Variables</t>
  </si>
  <si>
    <t>Control center with ALL editable inputs (menu prices, costs, volumes)</t>
  </si>
  <si>
    <t>EDIT HERE - Change yellow cells only!</t>
  </si>
  <si>
    <t>💰 Financial Projections</t>
  </si>
  <si>
    <t>Detailed calculations showing 3 scenarios (Conservative/Expected/High)</t>
  </si>
  <si>
    <t>VIEW ONLY - See detailed calculations</t>
  </si>
  <si>
    <t>📈 Scenario Analysis</t>
  </si>
  <si>
    <t>Comparison table showing best/worst cases and investment highlights</t>
  </si>
  <si>
    <t>VIEW ONLY - Reference for investor Q&amp;A</t>
  </si>
  <si>
    <t>💵 Monthly Cash Flow</t>
  </si>
  <si>
    <t>12-month timeline showing when investment is paid back (Month 3!)</t>
  </si>
  <si>
    <t>VIEW ONLY - Show payback timeline</t>
  </si>
  <si>
    <t>🔧 HOW TO PERFORM 'WHAT-IF' ANALYSIS</t>
  </si>
  <si>
    <t>Example 1: Change Menu Prices</t>
  </si>
  <si>
    <t>1️⃣</t>
  </si>
  <si>
    <t>Go to 'Assumptions &amp; Variables' sheet (click the tab at bottom)</t>
  </si>
  <si>
    <t>2️⃣</t>
  </si>
  <si>
    <t>Scroll to 'MENU PRICING' section (rows 7-32)</t>
  </si>
  <si>
    <t>3️⃣</t>
  </si>
  <si>
    <t>Find the yellow cells in columns C, D, E, or F (prices and COGS %)</t>
  </si>
  <si>
    <t>4️⃣</t>
  </si>
  <si>
    <t>Click on any yellow cell (e.g., Latte price in C16) and type new value</t>
  </si>
  <si>
    <t>5️⃣</t>
  </si>
  <si>
    <t>Press ENTER - Watch ALL sheets update instantly!</t>
  </si>
  <si>
    <t>Example 2: Change Daily Customer Volume</t>
  </si>
  <si>
    <t>Go to 'Assumptions &amp; Variables' sheet</t>
  </si>
  <si>
    <t>Scroll to 'OPERATIONAL ASSUMPTIONS' section (rows 46-51)</t>
  </si>
  <si>
    <t>Find row 46 'Daily Transactions' - Yellow cells are B46 (Conservative), C46 (Expected), D46 (High)</t>
  </si>
  <si>
    <t>Click on C46 (Expected scenario) and change from 140 to your new estimate (e.g., 120)</t>
  </si>
  <si>
    <t>Press ENTER - All ROI, profit, and payback calculations update automatically!</t>
  </si>
  <si>
    <t>Example 3: Add Delivery Revenue</t>
  </si>
  <si>
    <t>Scroll to 'ADDITIONAL REVENUE STREAMS' section (rows 63-65)</t>
  </si>
  <si>
    <t>Change the yellow cells in columns B, C, or D to add monthly delivery revenue</t>
  </si>
  <si>
    <t>Press ENTER - Revenue and profit projections update immediately!</t>
  </si>
  <si>
    <t>❓ FREQUENTLY ASKED QUESTIONS</t>
  </si>
  <si>
    <t>Q: What if I accidentally change a formula?</t>
  </si>
  <si>
    <t>A: Don't worry! All formula cells are LOCKED. You can only edit yellow cells.</t>
  </si>
  <si>
    <t>Q: How do I reset to original values?</t>
  </si>
  <si>
    <t>A: Write down original values before changing, or re-download the original file.</t>
  </si>
  <si>
    <t>Q: Which scenario should I show investors?</t>
  </si>
  <si>
    <t>A: Start with 'Expected' scenario (most realistic). Show Conservative as backup (proves low risk).</t>
  </si>
  <si>
    <t>Q: What does '411% ROI' mean?</t>
  </si>
  <si>
    <t>A: For every $1 invested, you get $4.11 back in profit annually (4x your investment!).</t>
  </si>
  <si>
    <t>Q: Why is the payback so fast (2.9 months)?</t>
  </si>
  <si>
    <t>A: High profit margins (28% net) + strong daily sales (140 transactions) = fast ROI.</t>
  </si>
  <si>
    <t>Q: Can I print this report?</t>
  </si>
  <si>
    <t>A: Yes! Each sheet is formatted for A4 printing. Print ROI Dashboard and Scenario Analysis for meetings.</t>
  </si>
  <si>
    <t>📝 COMPLETE LIST OF EDITABLE CELLS (Yellow Cells Only!)</t>
  </si>
  <si>
    <t>Location</t>
  </si>
  <si>
    <t>What You Can Change</t>
  </si>
  <si>
    <t>Cell Range</t>
  </si>
  <si>
    <t>Menu Pricing</t>
  </si>
  <si>
    <t>Small/Large prices, Avg price, COGS % for all 26 menu items</t>
  </si>
  <si>
    <t>C7:F32 (Assumptions sheet)</t>
  </si>
  <si>
    <t>Sales Mix</t>
  </si>
  <si>
    <t>% of sales, Avg transaction, Daily units by category</t>
  </si>
  <si>
    <t>B37:D41 (Assumptions sheet)</t>
  </si>
  <si>
    <t>Daily Transactions</t>
  </si>
  <si>
    <t>Number of customers per day (Conservative/Expected/High)</t>
  </si>
  <si>
    <t>B46:D46 (Assumptions sheet)</t>
  </si>
  <si>
    <t>Average Ticket</t>
  </si>
  <si>
    <t>Average $ per transaction (Conservative/Expected/High)</t>
  </si>
  <si>
    <t>B47:D47 (Assumptions sheet)</t>
  </si>
  <si>
    <t>Operating Days</t>
  </si>
  <si>
    <t>Days open per month (currently 30 for all scenarios)</t>
  </si>
  <si>
    <t>B48:D48 (Assumptions sheet)</t>
  </si>
  <si>
    <t>COGS %</t>
  </si>
  <si>
    <t>Blended cost of goods sold percentage</t>
  </si>
  <si>
    <t>B49:D49 (Assumptions sheet)</t>
  </si>
  <si>
    <t>Operating Costs</t>
  </si>
  <si>
    <t>Monthly expenses (wages, supplies, utilities, etc.)</t>
  </si>
  <si>
    <t>B50:D50 (Assumptions sheet)</t>
  </si>
  <si>
    <t>Medgar Share %</t>
  </si>
  <si>
    <t>Revenue share percentage to Medgar</t>
  </si>
  <si>
    <t>B51:D51 (Assumptions sheet)</t>
  </si>
  <si>
    <t>Investment Amount</t>
  </si>
  <si>
    <t>Total investment required (currently $17,000)</t>
  </si>
  <si>
    <t>B56 (Assumptions sheet)</t>
  </si>
  <si>
    <t>Partnership Split</t>
  </si>
  <si>
    <t>Ownership percentage split (currently 50/50)</t>
  </si>
  <si>
    <t>B57:B58 (Assumptions sheet)</t>
  </si>
  <si>
    <t>Delivery Revenue</t>
  </si>
  <si>
    <t>Additional monthly revenue from delivery service</t>
  </si>
  <si>
    <t>B63:D63 (Assumptions sheet)</t>
  </si>
  <si>
    <t>Catering Revenue</t>
  </si>
  <si>
    <t>Additional monthly revenue from catering</t>
  </si>
  <si>
    <t>B64:D64 (Assumptions sheet)</t>
  </si>
  <si>
    <t>Detox Programs</t>
  </si>
  <si>
    <t>Additional monthly revenue from detox programs</t>
  </si>
  <si>
    <t>B65:D65 (Assumptions sheet)</t>
  </si>
  <si>
    <t>💡 PRO TIP: Start with small changes to one yellow cell at a time and watch how all sheets update!</t>
  </si>
  <si>
    <t>Need Help? Contact Worldwide Assets | This guide stays with your report forever</t>
  </si>
  <si>
    <t>⚡ QUICK REFERENCE CARD</t>
  </si>
  <si>
    <t>Everything You Need to Know in 30 Seconds</t>
  </si>
  <si>
    <t>🏆 THE GOLDEN RULE</t>
  </si>
  <si>
    <t>✅ YOU CAN EDIT</t>
  </si>
  <si>
    <t>❌ DO NOT TOUCH</t>
  </si>
  <si>
    <t>ONLY YELLOW CELLS 🟨</t>
  </si>
  <si>
    <t>White, Gray, Blue Cells</t>
  </si>
  <si>
    <t>In 'Assumptions &amp; Variables' sheet ONLY</t>
  </si>
  <si>
    <t>These contain formulas - they're LOCKED</t>
  </si>
  <si>
    <t>📍 YOUR 3-STEP JOURNEY</t>
  </si>
  <si>
    <t>Click on 'ROI Dashboard' tab at the bottom of your screen</t>
  </si>
  <si>
    <t>This is what you'll show your investor - impressive numbers and charts!</t>
  </si>
  <si>
    <t>Want to try different numbers? Click 'Assumptions &amp; Variables' tab</t>
  </si>
  <si>
    <t>Look for YELLOW cells - these are the ONLY ones you can change!</t>
  </si>
  <si>
    <t>Change any yellow cell → Press ENTER → Watch ALL sheets update!</t>
  </si>
  <si>
    <t>Like magic! ✨ All calculations happen automatically</t>
  </si>
  <si>
    <t>💡 TIP: Start with just ONE small change to see how it works!</t>
  </si>
  <si>
    <t>📑 FINDING THE SHEET TABS</t>
  </si>
  <si>
    <t>Look at the BOTTOM of your screen 👇</t>
  </si>
  <si>
    <t>You'll see tabs like: 📖 USER GUIDE | ⚡ QUICK START | ROI Dashboard | Assumptions &amp; Variables</t>
  </si>
  <si>
    <t>Click any tab to switch between sheets</t>
  </si>
  <si>
    <t>🎯 TRY THESE SIMPLE CHANGES</t>
  </si>
  <si>
    <t>Example 1: Raise the Price of Lattes</t>
  </si>
  <si>
    <t>Go to 'Assumptions &amp; Variables' tab (click it at the bottom)</t>
  </si>
  <si>
    <t>Scroll down until you see 'MENU PRICING' section</t>
  </si>
  <si>
    <t>Find 'Latte' row - click on the YELLOW cell that says $5.25</t>
  </si>
  <si>
    <t>Type 6.00 (to raise price to $6.00) and press ENTER</t>
  </si>
  <si>
    <t>Go back to ROI Dashboard - see how profit increased! 🎉</t>
  </si>
  <si>
    <t>Example 2: What if We Get More Customers?</t>
  </si>
  <si>
    <t>In 'Assumptions &amp; Variables' tab, scroll to 'OPERATIONAL ASSUMPTIONS'</t>
  </si>
  <si>
    <t>Find row 'Daily Transactions' - see three scenarios (Conservative/Expected/High)</t>
  </si>
  <si>
    <t>Click the YELLOW cell under 'Expected' (shows 140)</t>
  </si>
  <si>
    <t>Change it to 160 (means 160 customers per day) and press ENTER</t>
  </si>
  <si>
    <t>Check ROI Dashboard - monthly profit went UP! 📈</t>
  </si>
  <si>
    <t>In 'Assumptions &amp; Variables', scroll to 'ADDITIONAL REVENUE STREAMS'</t>
  </si>
  <si>
    <t>Find 'Delivery Revenue/Month' - change the YELLOW cell from $0 to $2000</t>
  </si>
  <si>
    <t>Watch total revenue increase across all sheets! 💰</t>
  </si>
  <si>
    <t>🆘 COMMON QUESTIONS</t>
  </si>
  <si>
    <t>❓ I clicked a white cell and can't type?</t>
  </si>
  <si>
    <t>✅ Good! It's locked on purpose. Only yellow cells can be edited.</t>
  </si>
  <si>
    <t>❓ I typed a number and nothing changed?</t>
  </si>
  <si>
    <t>✅ Did you press ENTER? You must press ENTER after typing.</t>
  </si>
  <si>
    <t>❓ How do I undo a change?</t>
  </si>
  <si>
    <t>✅ Press Ctrl+Z (Windows) or Cmd+Z (Mac) immediately after the change.</t>
  </si>
  <si>
    <t>❓ I want to reset everything!</t>
  </si>
  <si>
    <t>✅ Write down original values before changing, or re-download the original file.</t>
  </si>
  <si>
    <t>📊 KEY NUMBERS YOU'LL SEE (Expected Scenario)</t>
  </si>
  <si>
    <t>💵 Investment Required</t>
  </si>
  <si>
    <t>$17,000 (total startup cost)</t>
  </si>
  <si>
    <t>📈 Monthly Profit to Investor</t>
  </si>
  <si>
    <t>$5,834 per month (50% of net profit)</t>
  </si>
  <si>
    <t>⏱️ Payback Period</t>
  </si>
  <si>
    <t>2.9 months (you get your $17K back fast!)</t>
  </si>
  <si>
    <t>💰 Year 1 Total Return</t>
  </si>
  <si>
    <t>$70,011 (your profit in first year)</t>
  </si>
  <si>
    <t>🎯 Annual ROI</t>
  </si>
  <si>
    <t>411% (you make 4× your investment!)</t>
  </si>
  <si>
    <t>These numbers UPDATE automatically when you change yellow cells!</t>
  </si>
  <si>
    <t>🎓 Want More Details? Go to '📖 USER GUIDE' tab for the complete manual</t>
  </si>
  <si>
    <t>Prepared by: Worldwide Assets | You've got this! 💪</t>
  </si>
  <si>
    <t>INVESTOR DASHBOARD</t>
  </si>
  <si>
    <t>Campus Wellness Kiosk - Worldwide Assets</t>
  </si>
  <si>
    <t>Investment Opportunity: $17,000</t>
  </si>
  <si>
    <t>MONTHLY RETURN</t>
  </si>
  <si>
    <t>ANNUAL ROI %</t>
  </si>
  <si>
    <t>PAYBACK PERIOD</t>
  </si>
  <si>
    <t>YEAR 1 RETURN</t>
  </si>
  <si>
    <t>Expected Scenario</t>
  </si>
  <si>
    <t>50% profit share from net operating income</t>
  </si>
  <si>
    <t>Return on $17,000 investment over 12 months</t>
  </si>
  <si>
    <t>Time to recover full $17,000 investment</t>
  </si>
  <si>
    <t>Total investor profit in first year</t>
  </si>
  <si>
    <t>SCENARIO COMPARISON - ALL CASES</t>
  </si>
  <si>
    <t>Metric</t>
  </si>
  <si>
    <t>Conservative</t>
  </si>
  <si>
    <t>Expected</t>
  </si>
  <si>
    <t>High Case</t>
  </si>
  <si>
    <t>Range</t>
  </si>
  <si>
    <t>Monthly</t>
  </si>
  <si>
    <t>Annual</t>
  </si>
  <si>
    <t>ROI %</t>
  </si>
  <si>
    <t>Investor Return</t>
  </si>
  <si>
    <t>Net Profit</t>
  </si>
  <si>
    <t>Profit Margin</t>
  </si>
  <si>
    <t>Payback Period</t>
  </si>
  <si>
    <t>KEY BUSINESS METRICS - EXPECTED SCENARIO</t>
  </si>
  <si>
    <t>Base Revenue:</t>
  </si>
  <si>
    <t>Cost of Goods Sold:</t>
  </si>
  <si>
    <t>Gross Profit:</t>
  </si>
  <si>
    <t>Additional Revenue:</t>
  </si>
  <si>
    <t>Operating Costs:</t>
  </si>
  <si>
    <t>After Share:</t>
  </si>
  <si>
    <t>Total Revenue:</t>
  </si>
  <si>
    <t>Medgar Share:</t>
  </si>
  <si>
    <t>Net Profit:</t>
  </si>
  <si>
    <t>INVESTMENT HIGHLIGHTS</t>
  </si>
  <si>
    <t>✓ High-traffic campus location  •  ✓ 68-74% beverage margins  •  ✓ 2.9 month payback  •  ✓ 411% annual ROI  •  ✓ Scalable revenue streams</t>
  </si>
  <si>
    <t>━━━━━━━━━━━━━━━━━━━━━━━━━━━━━━━━━━━━━━━━━━━━━━━━━━━━━━</t>
  </si>
  <si>
    <t>Prepared by: Worldwide Assets</t>
  </si>
  <si>
    <t>Investment Dashboard - All figures update automatically from Assumptions &amp; Variables</t>
  </si>
  <si>
    <t>Change any yellow-highlighted cell in 'Assumptions &amp; Variables' to see instant updates across all reports</t>
  </si>
  <si>
    <t>CAMPUS WELLNESS KIOSK - INVESTOR REPORT</t>
  </si>
  <si>
    <t>Worldwide Assets</t>
  </si>
  <si>
    <t>MENU PRICING</t>
  </si>
  <si>
    <t>Category</t>
  </si>
  <si>
    <t>Item</t>
  </si>
  <si>
    <t>Small/Cup</t>
  </si>
  <si>
    <t>Large/Bowl</t>
  </si>
  <si>
    <t>Avg Price</t>
  </si>
  <si>
    <t>Fresh Juice</t>
  </si>
  <si>
    <t>Orange Juice</t>
  </si>
  <si>
    <t>Green Juice</t>
  </si>
  <si>
    <t>Apple Parsley Lemon</t>
  </si>
  <si>
    <t>Carrot Citrus</t>
  </si>
  <si>
    <t>Apple Carrot Beet</t>
  </si>
  <si>
    <t>Wellness</t>
  </si>
  <si>
    <t>Wellness Shot</t>
  </si>
  <si>
    <t>Coffee</t>
  </si>
  <si>
    <t>Drip Coffee</t>
  </si>
  <si>
    <t>Cold Brew</t>
  </si>
  <si>
    <t>Americano</t>
  </si>
  <si>
    <t>Latte</t>
  </si>
  <si>
    <t>Matcha Latte</t>
  </si>
  <si>
    <t>Golden Milk Latte</t>
  </si>
  <si>
    <t>Chai Latte</t>
  </si>
  <si>
    <t>Herbal Tea</t>
  </si>
  <si>
    <t>Quick Bites</t>
  </si>
  <si>
    <t>Tuna Melt</t>
  </si>
  <si>
    <t>Vegan Tuna Melt</t>
  </si>
  <si>
    <t>Chicken Caesar Wrap</t>
  </si>
  <si>
    <t>Salads &amp; Bowls</t>
  </si>
  <si>
    <t>Caesar Salad</t>
  </si>
  <si>
    <t>Caesar Salad + Chicken</t>
  </si>
  <si>
    <t>Quinoa Bowl (Chickpeas)</t>
  </si>
  <si>
    <t>Quinoa Bowl (Chicken)</t>
  </si>
  <si>
    <t>Soup</t>
  </si>
  <si>
    <t>Soup of the Day</t>
  </si>
  <si>
    <t>Sweets</t>
  </si>
  <si>
    <t>Muffins</t>
  </si>
  <si>
    <t>Croissant</t>
  </si>
  <si>
    <t>Banana Bread</t>
  </si>
  <si>
    <t>Acai Bowl</t>
  </si>
  <si>
    <t>SALES MIX &amp; VOLUME</t>
  </si>
  <si>
    <t>% of Sales</t>
  </si>
  <si>
    <t>Avg Transaction</t>
  </si>
  <si>
    <t>Daily Units</t>
  </si>
  <si>
    <t>Coffee &amp; Beverages</t>
  </si>
  <si>
    <t>Fresh Juice &amp; Wellness</t>
  </si>
  <si>
    <t>OPERATIONAL ASSUMPTIONS</t>
  </si>
  <si>
    <t>Parameter</t>
  </si>
  <si>
    <t>Average Ticket ($)</t>
  </si>
  <si>
    <t>Operating Days/Month</t>
  </si>
  <si>
    <t>Blended COGS %</t>
  </si>
  <si>
    <t>Monthly Operating Costs ($)</t>
  </si>
  <si>
    <t>Medgar Revenue Share %</t>
  </si>
  <si>
    <t>INVESTMENT STRUCTURE</t>
  </si>
  <si>
    <t>Amount ($)</t>
  </si>
  <si>
    <t>Total Investment Required</t>
  </si>
  <si>
    <t>Partnership Split %</t>
  </si>
  <si>
    <t>Investor Share %</t>
  </si>
  <si>
    <t>ADDITIONAL REVENUE STREAMS</t>
  </si>
  <si>
    <t>Revenue Stream</t>
  </si>
  <si>
    <t>Delivery Revenue/Month ($)</t>
  </si>
  <si>
    <t>Catering Revenue/Month ($)</t>
  </si>
  <si>
    <t>Detox Programs/Month ($)</t>
  </si>
  <si>
    <t>INSTRUCTIONS: All yellow-highlighted cells are editable. Change values to perform What-If analysis.</t>
  </si>
  <si>
    <t>All other sheets will update automatically when you change these assumptions.</t>
  </si>
  <si>
    <t>FINANCIAL PROJECTIONS</t>
  </si>
  <si>
    <t>THREE-SCENARIO ANALYSIS</t>
  </si>
  <si>
    <t>REVENUE ANALYSIS</t>
  </si>
  <si>
    <t>Base Revenue</t>
  </si>
  <si>
    <t>Additional Revenue</t>
  </si>
  <si>
    <t>Total Monthly Revenue</t>
  </si>
  <si>
    <t>COST ANALYSIS</t>
  </si>
  <si>
    <t>Cost of Goods Sold</t>
  </si>
  <si>
    <t>Gross Profit</t>
  </si>
  <si>
    <t>Medgar Revenue Share</t>
  </si>
  <si>
    <t>Gross Profit After Share</t>
  </si>
  <si>
    <t>OPERATING COSTS</t>
  </si>
  <si>
    <t>Monthly Operating Costs</t>
  </si>
  <si>
    <t>Total Operating Costs</t>
  </si>
  <si>
    <t>PROFITABILITY</t>
  </si>
  <si>
    <t>Net Operating Profit</t>
  </si>
  <si>
    <t>Profit Margin %</t>
  </si>
  <si>
    <t>INVESTOR RETURNS</t>
  </si>
  <si>
    <t>Investor Share (50%)</t>
  </si>
  <si>
    <t>Annual Return</t>
  </si>
  <si>
    <t>ROI % (Annual)</t>
  </si>
  <si>
    <t>Payback Period (Months)</t>
  </si>
  <si>
    <t>DETAILED MONTHLY BREAKDOWN - CONSERVATIVE CASE</t>
  </si>
  <si>
    <t>Revenue</t>
  </si>
  <si>
    <t>COGS</t>
  </si>
  <si>
    <t>Margin %</t>
  </si>
  <si>
    <t>TOTAL</t>
  </si>
  <si>
    <t>Financial projections update automatically based on Assumptions &amp; Variables</t>
  </si>
  <si>
    <t>SCENARIO ANALYSIS &amp; INVESTOR RETURNS</t>
  </si>
  <si>
    <t>EXECUTIVE SUMMARY</t>
  </si>
  <si>
    <t>Investment Amount:</t>
  </si>
  <si>
    <t>Partnership Structure:</t>
  </si>
  <si>
    <t>50/50 Split</t>
  </si>
  <si>
    <t>Location Type:</t>
  </si>
  <si>
    <t>Campus Wellness Kiosk</t>
  </si>
  <si>
    <t>THREE-SCENARIO COMPARISON</t>
  </si>
  <si>
    <t>Key Metric</t>
  </si>
  <si>
    <t>Best-Worst Range</t>
  </si>
  <si>
    <t>Notes</t>
  </si>
  <si>
    <t>Walk-up + events</t>
  </si>
  <si>
    <t>Monthly Revenue</t>
  </si>
  <si>
    <t>Base + Additional</t>
  </si>
  <si>
    <t>Monthly Net Profit</t>
  </si>
  <si>
    <t>After all costs</t>
  </si>
  <si>
    <t>Industry: 10-15%</t>
  </si>
  <si>
    <t>Monthly Return</t>
  </si>
  <si>
    <t>50% profit share</t>
  </si>
  <si>
    <t>12-month total</t>
  </si>
  <si>
    <t>Annual ROI %</t>
  </si>
  <si>
    <t>Return on $17K</t>
  </si>
  <si>
    <t>Full recovery time</t>
  </si>
  <si>
    <t>KEY INVESTMENT HIGHLIGHTS</t>
  </si>
  <si>
    <t>✓</t>
  </si>
  <si>
    <t>High-traffic campus location with multiple customer segments</t>
  </si>
  <si>
    <t>Proven revenue model with 68-74% gross margins on beverages</t>
  </si>
  <si>
    <t>Low payback period: 1.5 to 12.4 months depending on scenario</t>
  </si>
  <si>
    <t>Scalable with delivery, catering, and detox program expansion</t>
  </si>
  <si>
    <t>Conservative case still delivers 97% annual ROI</t>
  </si>
  <si>
    <t>Expected case delivers 411% annual ROI with 2.9 month payback</t>
  </si>
  <si>
    <t>All projections are based on conservative market assumptions</t>
  </si>
  <si>
    <t>12-MONTH CASH FLOW PROJECTION</t>
  </si>
  <si>
    <t>EXPECTED SCENARIO - Monthly Investor Returns</t>
  </si>
  <si>
    <t>Month</t>
  </si>
  <si>
    <t>Investor Share</t>
  </si>
  <si>
    <t>Cumulative Return</t>
  </si>
  <si>
    <t>Remaining Investment</t>
  </si>
  <si>
    <t>Break-even Status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</si>
  <si>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</si>
  <si>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</si>
  <si>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</si>
  <si>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</si>
  <si>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</si>
  <si>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</si>
  <si>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</si>
  <si>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</si>
  <si>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</si>
  <si>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</si>
  <si>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</si>
  <si>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</si>
  <si>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YEAR 1 TOTALS</t>
  </si>
  <si>
    <t>Cash flow based on Expected Scenario - adjust assumptions to see 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</si>
</sst>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$#,##0.00"/>
    <numFmt numFmtId="165" formatCode="_(* #,##0.00_);_(* \(#,##0.00\);_(* &quot;-&quot;??_);_(@_)"/>
    <numFmt numFmtId="166" formatCode="#,##0.0"/>
    <numFmt numFmtId="167" formatCode="_(* #,##0_);_(* \(#,##0\);_(* &quot;-&quot;??_);_(@_)"/>
  </numFmts>
  <fonts count="47">
    <font>
      <sz val="11"/>
      <color theme="1"/>
      <name val="Calibri"/>
      <scheme val="minor"/>
    </font>
    <font>
      <b/>
      <sz val="18"/>
      <color rgb="FFFFFFFF"/>
      <name val="Aptos Narrow"/>
    </font>
    <font>
      <b/>
      <sz val="13"/>
      <color rgb="FFFFFFFF"/>
      <name val="Aptos Narrow"/>
    </font>
    <font>
      <b/>
      <sz val="11"/>
      <color rgb="FF1F4E78"/>
      <name val="Aptos Narrow"/>
    </font>
    <font>
      <b/>
      <sz val="14"/>
      <color rgb="FFFFFFFF"/>
      <name val="Aptos Narrow"/>
    </font>
    <font>
      <b/>
      <sz val="12"/>
      <color rgb="FFFFFFFF"/>
      <name val="Aptos Narrow"/>
    </font>
    <font>
      <sz val="11"/>
      <name val="Calibri"/>
      <scheme val="minor"/>
    </font>
    <font>
      <b/>
      <sz val="11"/>
      <color rgb="FFFFFFFF"/>
      <name val="Aptos Narrow"/>
    </font>
    <font>
      <sz val="10"/>
      <color rgb="FF856404"/>
      <name val="Aptos Narrow"/>
    </font>
    <font>
      <b/>
      <sz val="11"/>
      <name val="Aptos Narrow"/>
    </font>
    <font>
      <b/>
      <sz val="11"/>
      <color rgb="FF28A745"/>
      <name val="Aptos Narrow"/>
    </font>
    <font>
      <b/>
      <sz val="11"/>
      <color rgb="FFFF0000"/>
      <name val="Aptos Narrow"/>
    </font>
    <font>
      <b/>
      <sz val="11"/>
      <color rgb="FF2E75B6"/>
      <name val="Aptos Narrow"/>
    </font>
    <font>
      <b/>
      <sz val="11"/>
      <color rgb="FFFD7E14"/>
      <name val="Aptos Narrow"/>
    </font>
    <font>
      <b/>
      <sz val="12"/>
      <name val="Aptos Narrow"/>
    </font>
    <font>
      <b/>
      <sz val="13"/>
      <color rgb="FF333333"/>
      <name val="Aptos Narrow"/>
    </font>
    <font>
      <i/>
      <sz val="9"/>
      <color rgb="FF888888"/>
      <name val="Aptos Narrow"/>
    </font>
    <font>
      <b/>
      <sz val="20"/>
      <color rgb="FFFFFFFF"/>
      <name val="Aptos Narrow"/>
    </font>
    <font>
      <b/>
      <sz val="14"/>
      <color rgb="FF212529"/>
      <name val="Aptos Narrow"/>
    </font>
    <font>
      <b/>
      <sz val="16"/>
      <color rgb="FF212529"/>
      <name val="Aptos Narrow"/>
    </font>
    <font>
      <b/>
      <sz val="12"/>
      <color rgb="FF212529"/>
      <name val="Aptos Narrow"/>
    </font>
    <font>
      <i/>
      <sz val="11"/>
      <name val="Aptos Narrow"/>
    </font>
    <font>
      <b/>
      <sz val="15"/>
      <color rgb="FFFFFFFF"/>
      <name val="Aptos Narrow"/>
    </font>
    <font>
      <b/>
      <sz val="13"/>
      <name val="Aptos Narrow"/>
    </font>
    <font>
      <sz val="11"/>
      <color rgb="FF212529"/>
      <name val="Aptos Narrow"/>
    </font>
    <font>
      <sz val="11"/>
      <name val="Aptos Narrow"/>
    </font>
    <font>
      <sz val="12"/>
      <name val="Aptos Narrow"/>
    </font>
    <font>
      <b/>
      <sz val="12"/>
      <color rgb="FF28A745"/>
      <name val="Aptos Narrow"/>
    </font>
    <font>
      <i/>
      <sz val="10"/>
      <color rgb="FF6C757D"/>
      <name val="Aptos Narrow"/>
    </font>
    <font>
      <b/>
      <sz val="12"/>
      <color rgb="FF1F4E78"/>
      <name val="Aptos Narrow"/>
    </font>
    <font>
      <b/>
      <sz val="24"/>
      <name val="Aptos Narrow"/>
    </font>
    <font>
      <i/>
      <sz val="10"/>
      <name val="Aptos Narrow"/>
    </font>
    <font>
      <sz val="9"/>
      <name val="Aptos Narrow"/>
    </font>
    <font>
      <b/>
      <sz val="14"/>
      <color rgb="FF1F4E78"/>
      <name val="Aptos Narrow"/>
    </font>
    <font>
      <b/>
      <sz val="10"/>
      <name val="Aptos Narrow"/>
    </font>
    <font>
      <b/>
      <sz val="9"/>
      <name val="Aptos Narrow"/>
    </font>
    <font>
      <b/>
      <sz val="13"/>
      <color rgb="FF1F4E78"/>
      <name val="Aptos Narrow"/>
    </font>
    <font>
      <sz val="10"/>
      <name val="Aptos Narrow"/>
    </font>
    <font>
      <sz val="11"/>
      <color rgb="FFCCCCCC"/>
      <name val="Calibri"/>
      <scheme val="minor"/>
    </font>
    <font>
      <i/>
      <sz val="11"/>
      <color rgb="FF6C757D"/>
      <name val="Aptos Narrow"/>
    </font>
    <font>
      <sz val="9"/>
      <color rgb="FFADB5BD"/>
      <name val="Aptos Narrow"/>
    </font>
    <font>
      <sz val="9"/>
      <color rgb="FF1F4E78"/>
      <name val="Aptos Narrow"/>
    </font>
    <font>
      <b/>
      <sz val="16"/>
      <color rgb="FFFFFFFF"/>
      <name val="Aptos Narrow"/>
    </font>
    <font>
      <sz val="10"/>
      <color rgb="FF1F4E78"/>
      <name val="Aptos Narrow"/>
    </font>
    <font>
      <b/>
      <sz val="14"/>
      <name val="Aptos Narrow"/>
    </font>
    <font>
      <b/>
      <sz val="14"/>
      <color rgb="FF006400"/>
      <name val="Aptos Narrow"/>
    </font>
    <font>
      <b/>
      <sz val="12"/>
      <color rgb="FF008000"/>
      <name val="Aptos Narrow"/>
    </font>
  </fonts>
  <fills count="29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2E75B6"/>
      </patternFill>
    </fill>
    <fill>
      <patternFill patternType="solid">
        <fgColor rgb="FFD6EAF8"/>
      </patternFill>
    </fill>
    <fill>
      <patternFill patternType="solid">
        <fgColor rgb="FF28A745"/>
      </patternFill>
    </fill>
    <fill>
      <patternFill patternType="solid">
        <fgColor rgb="FF1E7E34"/>
      </patternFill>
    </fill>
    <fill>
      <patternFill patternType="solid">
        <fgColor rgb="FFFD7E14"/>
      </patternFill>
    </fill>
    <fill>
      <patternFill patternType="solid">
        <fgColor rgb="FFFFF3CD"/>
      </patternFill>
    </fill>
    <fill>
      <patternFill patternType="solid">
        <fgColor rgb="FF6F42C1"/>
      </patternFill>
    </fill>
    <fill>
      <patternFill patternType="solid">
        <fgColor rgb="FFE0E0E0"/>
      </patternFill>
    </fill>
    <fill>
      <patternFill patternType="solid">
        <fgColor rgb="FFFFFF00"/>
      </patternFill>
    </fill>
    <fill>
      <patternFill patternType="solid">
        <fgColor rgb="FFFFFFFF"/>
      </patternFill>
    </fill>
    <fill>
      <patternFill patternType="solid">
        <fgColor rgb="FFD5F5E3"/>
      </patternFill>
    </fill>
    <fill>
      <patternFill patternType="solid">
        <fgColor rgb="FFFAE5D3"/>
      </patternFill>
    </fill>
    <fill>
      <patternFill patternType="solid">
        <fgColor rgb="FFFCE4D6"/>
      </patternFill>
    </fill>
    <fill>
      <patternFill patternType="solid">
        <fgColor rgb="FFD4EDDA"/>
      </patternFill>
    </fill>
    <fill>
      <patternFill patternType="solid">
        <fgColor rgb="FFFFC107"/>
      </patternFill>
    </fill>
    <fill>
      <patternFill patternType="solid">
        <fgColor rgb="FFFFF8DC"/>
      </patternFill>
    </fill>
    <fill>
      <patternFill patternType="solid">
        <fgColor rgb="FFDC3545"/>
      </patternFill>
    </fill>
    <fill>
      <patternFill patternType="solid">
        <fgColor rgb="FFF8F9FA"/>
      </patternFill>
    </fill>
    <fill>
      <patternFill patternType="solid">
        <fgColor rgb="FF007BFF"/>
      </patternFill>
    </fill>
    <fill>
      <patternFill patternType="solid">
        <fgColor rgb="FFE2D5F1"/>
      </patternFill>
    </fill>
    <fill>
      <patternFill patternType="solid">
        <fgColor rgb="FFBDD7EE"/>
      </patternFill>
    </fill>
    <fill>
      <patternFill patternType="solid">
        <fgColor rgb="FFD9E2F3"/>
      </patternFill>
    </fill>
    <fill>
      <patternFill patternType="solid">
        <fgColor rgb="FFFFFDE7"/>
      </patternFill>
    </fill>
    <fill>
      <patternFill patternType="solid">
        <fgColor rgb="FFC6EFCE"/>
      </patternFill>
    </fill>
    <fill>
      <patternFill patternType="solid">
        <fgColor rgb="FFF0F0F0"/>
      </patternFill>
    </fill>
    <fill>
      <patternFill patternType="solid">
        <fgColor rgb="FFFCF3CF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rgb="FF1F4E78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double">
        <color rgb="FF000000"/>
      </bottom>
      <diagonal/>
    </border>
  </borders>
  <cellStyleXfs count="1">
    <xf numFmtId="0" fontId="0" fillId="0" borderId="1">
      <alignment vertical="top"/>
    </xf>
  </cellStyleXfs>
  <cellXfs count="150">
    <xf numFmtId="0" fontId="0" fillId="0" borderId="1" xfId="0">
      <alignment vertical="top"/>
    </xf>
    <xf numFmtId="0" fontId="5" fillId="6" borderId="0" xfId="0" applyFont="1" applyFill="1" applyBorder="1" applyAlignment="1">
      <alignment horizontal="center" vertical="top"/>
    </xf>
    <xf numFmtId="0" fontId="9" fillId="10" borderId="0" xfId="0" applyFont="1" applyFill="1" applyBorder="1" applyAlignment="1">
      <alignment horizontal="center" vertical="top"/>
    </xf>
    <xf numFmtId="0" fontId="6" fillId="11" borderId="0" xfId="0" applyFont="1" applyFill="1" applyBorder="1">
      <alignment vertical="top"/>
    </xf>
    <xf numFmtId="0" fontId="6" fillId="12" borderId="0" xfId="0" applyFont="1" applyFill="1" applyBorder="1">
      <alignment vertical="top"/>
    </xf>
    <xf numFmtId="0" fontId="6" fillId="4" borderId="0" xfId="0" applyFont="1" applyFill="1" applyBorder="1">
      <alignment vertical="top"/>
    </xf>
    <xf numFmtId="0" fontId="6" fillId="13" borderId="0" xfId="0" applyFont="1" applyFill="1" applyBorder="1">
      <alignment vertical="top"/>
    </xf>
    <xf numFmtId="0" fontId="6" fillId="14" borderId="0" xfId="0" applyFont="1" applyFill="1" applyBorder="1">
      <alignment vertical="top"/>
    </xf>
    <xf numFmtId="0" fontId="9" fillId="10" borderId="0" xfId="0" applyFont="1" applyFill="1" applyBorder="1">
      <alignment vertical="top"/>
    </xf>
    <xf numFmtId="0" fontId="12" fillId="0" borderId="0" xfId="0" applyFont="1" applyBorder="1">
      <alignment vertical="top"/>
    </xf>
    <xf numFmtId="0" fontId="13" fillId="0" borderId="0" xfId="0" applyFont="1" applyBorder="1">
      <alignment vertical="top"/>
    </xf>
    <xf numFmtId="0" fontId="9" fillId="0" borderId="0" xfId="0" applyFont="1" applyBorder="1">
      <alignment vertical="top"/>
    </xf>
    <xf numFmtId="0" fontId="5" fillId="7" borderId="0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34" fillId="10" borderId="0" xfId="0" applyFont="1" applyFill="1" applyBorder="1">
      <alignment vertical="top"/>
    </xf>
    <xf numFmtId="0" fontId="35" fillId="0" borderId="0" xfId="0" applyFont="1" applyBorder="1" applyAlignment="1">
      <alignment horizontal="center" vertical="top"/>
    </xf>
    <xf numFmtId="164" fontId="6" fillId="0" borderId="0" xfId="0" applyNumberFormat="1" applyFont="1" applyBorder="1" applyAlignment="1">
      <alignment horizontal="right" vertical="top"/>
    </xf>
    <xf numFmtId="10" fontId="6" fillId="0" borderId="0" xfId="0" applyNumberFormat="1" applyFont="1" applyBorder="1" applyAlignment="1">
      <alignment horizontal="right" vertical="top"/>
    </xf>
    <xf numFmtId="0" fontId="6" fillId="0" borderId="0" xfId="0" applyFont="1" applyBorder="1" applyAlignment="1">
      <alignment horizontal="right" vertical="top"/>
    </xf>
    <xf numFmtId="0" fontId="34" fillId="0" borderId="0" xfId="0" applyFont="1" applyBorder="1">
      <alignment vertical="top"/>
    </xf>
    <xf numFmtId="164" fontId="6" fillId="0" borderId="0" xfId="0" applyNumberFormat="1" applyFont="1" applyBorder="1">
      <alignment vertical="top"/>
    </xf>
    <xf numFmtId="164" fontId="34" fillId="0" borderId="0" xfId="0" applyNumberFormat="1" applyFont="1" applyBorder="1">
      <alignment vertical="top"/>
    </xf>
    <xf numFmtId="0" fontId="9" fillId="24" borderId="10" xfId="0" applyFont="1" applyFill="1" applyBorder="1">
      <alignment vertical="top"/>
    </xf>
    <xf numFmtId="164" fontId="6" fillId="25" borderId="0" xfId="0" applyNumberFormat="1" applyFont="1" applyFill="1" applyBorder="1">
      <alignment vertical="top"/>
    </xf>
    <xf numFmtId="10" fontId="6" fillId="25" borderId="0" xfId="0" applyNumberFormat="1" applyFont="1" applyFill="1" applyBorder="1">
      <alignment vertical="top"/>
    </xf>
    <xf numFmtId="3" fontId="6" fillId="25" borderId="0" xfId="0" applyNumberFormat="1" applyFont="1" applyFill="1" applyBorder="1">
      <alignment vertical="top"/>
    </xf>
    <xf numFmtId="0" fontId="9" fillId="27" borderId="0" xfId="0" applyFont="1" applyFill="1" applyBorder="1" applyAlignment="1">
      <alignment horizontal="center" vertical="top"/>
    </xf>
    <xf numFmtId="0" fontId="9" fillId="13" borderId="0" xfId="0" applyFont="1" applyFill="1" applyBorder="1" applyAlignment="1">
      <alignment horizontal="center" vertical="top"/>
    </xf>
    <xf numFmtId="0" fontId="9" fillId="28" borderId="0" xfId="0" applyFont="1" applyFill="1" applyBorder="1" applyAlignment="1">
      <alignment horizontal="center" vertical="top"/>
    </xf>
    <xf numFmtId="0" fontId="9" fillId="14" borderId="0" xfId="0" applyFont="1" applyFill="1" applyBorder="1" applyAlignment="1">
      <alignment horizontal="center" vertical="top"/>
    </xf>
    <xf numFmtId="165" fontId="6" fillId="0" borderId="0" xfId="0" applyNumberFormat="1" applyFont="1" applyBorder="1" applyAlignment="1">
      <alignment horizontal="right" vertical="top"/>
    </xf>
    <xf numFmtId="0" fontId="9" fillId="0" borderId="11" xfId="0" applyFont="1" applyBorder="1">
      <alignment vertical="top"/>
    </xf>
    <xf numFmtId="0" fontId="9" fillId="0" borderId="11" xfId="0" applyFont="1" applyBorder="1" applyAlignment="1">
      <alignment horizontal="right" vertical="top"/>
    </xf>
    <xf numFmtId="0" fontId="9" fillId="0" borderId="0" xfId="0" applyFont="1" applyBorder="1" applyAlignment="1">
      <alignment horizontal="right" vertical="top"/>
    </xf>
    <xf numFmtId="0" fontId="14" fillId="0" borderId="0" xfId="0" applyFont="1" applyBorder="1">
      <alignment vertical="top"/>
    </xf>
    <xf numFmtId="0" fontId="14" fillId="0" borderId="0" xfId="0" applyFont="1" applyBorder="1" applyAlignment="1">
      <alignment horizontal="right" vertical="top"/>
    </xf>
    <xf numFmtId="166" fontId="6" fillId="0" borderId="0" xfId="0" applyNumberFormat="1" applyFont="1" applyBorder="1" applyAlignment="1">
      <alignment horizontal="right" vertical="top"/>
    </xf>
    <xf numFmtId="0" fontId="9" fillId="0" borderId="12" xfId="0" applyFont="1" applyBorder="1" applyAlignment="1">
      <alignment horizontal="left" vertical="top"/>
    </xf>
    <xf numFmtId="0" fontId="9" fillId="0" borderId="12" xfId="0" applyFont="1" applyBorder="1" applyAlignment="1">
      <alignment horizontal="right" vertical="top"/>
    </xf>
    <xf numFmtId="165" fontId="45" fillId="0" borderId="0" xfId="0" applyNumberFormat="1" applyFont="1" applyBorder="1">
      <alignment vertical="top"/>
    </xf>
    <xf numFmtId="0" fontId="14" fillId="10" borderId="0" xfId="0" applyFont="1" applyFill="1" applyBorder="1">
      <alignment vertical="top"/>
    </xf>
    <xf numFmtId="165" fontId="6" fillId="0" borderId="0" xfId="0" applyNumberFormat="1" applyFont="1" applyBorder="1">
      <alignment vertical="top"/>
    </xf>
    <xf numFmtId="10" fontId="6" fillId="0" borderId="0" xfId="0" applyNumberFormat="1" applyFont="1" applyBorder="1">
      <alignment vertical="top"/>
    </xf>
    <xf numFmtId="166" fontId="6" fillId="0" borderId="0" xfId="0" applyNumberFormat="1" applyFont="1" applyBorder="1">
      <alignment vertical="top"/>
    </xf>
    <xf numFmtId="0" fontId="46" fillId="0" borderId="0" xfId="0" applyFont="1" applyBorder="1">
      <alignment vertical="top"/>
    </xf>
    <xf numFmtId="167" fontId="6" fillId="0" borderId="0" xfId="0" applyNumberFormat="1" applyFont="1" applyBorder="1">
      <alignment vertical="top"/>
    </xf>
    <xf numFmtId="167" fontId="14" fillId="13" borderId="0" xfId="0" applyNumberFormat="1" applyFont="1" applyFill="1" applyBorder="1">
      <alignment vertical="top"/>
    </xf>
    <xf numFmtId="0" fontId="17" fillId="5" borderId="0" xfId="0" applyFont="1" applyFill="1" applyBorder="1" applyAlignment="1">
      <alignment horizontal="center" vertical="center"/>
    </xf>
    <xf numFmtId="0" fontId="0" fillId="0" borderId="1" xfId="0">
      <alignment vertical="top"/>
    </xf>
    <xf numFmtId="0" fontId="18" fillId="16" borderId="0" xfId="0" applyFont="1" applyFill="1" applyBorder="1" applyAlignment="1">
      <alignment horizontal="center" vertical="center"/>
    </xf>
    <xf numFmtId="0" fontId="19" fillId="17" borderId="0" xfId="0" applyFont="1" applyFill="1" applyBorder="1" applyAlignment="1">
      <alignment horizontal="center" vertical="center"/>
    </xf>
    <xf numFmtId="0" fontId="6" fillId="18" borderId="0" xfId="0" applyFont="1" applyFill="1" applyBorder="1">
      <alignment vertical="top"/>
    </xf>
    <xf numFmtId="0" fontId="4" fillId="5" borderId="0" xfId="0" applyFont="1" applyFill="1" applyBorder="1" applyAlignment="1">
      <alignment horizontal="center" vertical="center"/>
    </xf>
    <xf numFmtId="0" fontId="4" fillId="19" borderId="0" xfId="0" applyFont="1" applyFill="1" applyBorder="1" applyAlignment="1">
      <alignment horizontal="center" vertical="center"/>
    </xf>
    <xf numFmtId="0" fontId="19" fillId="11" borderId="0" xfId="0" applyFont="1" applyFill="1" applyBorder="1" applyAlignment="1">
      <alignment horizontal="center" vertical="center"/>
    </xf>
    <xf numFmtId="0" fontId="20" fillId="2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2" fillId="21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1" fillId="4" borderId="0" xfId="0" applyFont="1" applyFill="1" applyBorder="1" applyAlignment="1">
      <alignment horizontal="center" vertical="center"/>
    </xf>
    <xf numFmtId="0" fontId="24" fillId="11" borderId="0" xfId="0" applyFont="1" applyFill="1" applyBorder="1" applyAlignment="1">
      <alignment horizontal="center" vertical="center"/>
    </xf>
    <xf numFmtId="0" fontId="21" fillId="16" borderId="0" xfId="0" applyFont="1" applyFill="1" applyBorder="1" applyAlignment="1">
      <alignment horizontal="center" vertical="center"/>
    </xf>
    <xf numFmtId="0" fontId="14" fillId="8" borderId="0" xfId="0" applyFont="1" applyFill="1" applyBorder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23" fillId="22" borderId="0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4" fillId="20" borderId="0" xfId="0" applyFont="1" applyFill="1" applyBorder="1" applyAlignment="1">
      <alignment horizontal="center" vertical="center"/>
    </xf>
    <xf numFmtId="0" fontId="22" fillId="7" borderId="0" xfId="0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9" fillId="8" borderId="0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top"/>
    </xf>
    <xf numFmtId="0" fontId="2" fillId="3" borderId="0" xfId="0" applyFont="1" applyFill="1" applyBorder="1" applyAlignment="1">
      <alignment horizontal="center" vertical="top"/>
    </xf>
    <xf numFmtId="0" fontId="3" fillId="4" borderId="0" xfId="0" applyFont="1" applyFill="1" applyBorder="1" applyAlignment="1">
      <alignment horizontal="center" vertical="top"/>
    </xf>
    <xf numFmtId="0" fontId="4" fillId="5" borderId="0" xfId="0" applyFont="1" applyFill="1" applyBorder="1">
      <alignment vertical="top"/>
    </xf>
    <xf numFmtId="0" fontId="6" fillId="0" borderId="0" xfId="0" applyFont="1" applyBorder="1">
      <alignment vertical="top"/>
    </xf>
    <xf numFmtId="0" fontId="7" fillId="7" borderId="0" xfId="0" applyFont="1" applyFill="1" applyBorder="1" applyAlignment="1">
      <alignment horizontal="center" vertical="top"/>
    </xf>
    <xf numFmtId="0" fontId="8" fillId="8" borderId="0" xfId="0" applyFont="1" applyFill="1" applyBorder="1" applyAlignment="1">
      <alignment horizontal="center" vertical="top"/>
    </xf>
    <xf numFmtId="0" fontId="2" fillId="9" borderId="0" xfId="0" applyFont="1" applyFill="1" applyBorder="1">
      <alignment vertical="top"/>
    </xf>
    <xf numFmtId="0" fontId="9" fillId="10" borderId="0" xfId="0" applyFont="1" applyFill="1" applyBorder="1" applyAlignment="1">
      <alignment horizontal="center" vertical="top"/>
    </xf>
    <xf numFmtId="0" fontId="10" fillId="0" borderId="0" xfId="0" applyFont="1" applyBorder="1" applyAlignment="1">
      <alignment horizontal="center" vertical="top"/>
    </xf>
    <xf numFmtId="0" fontId="11" fillId="0" borderId="0" xfId="0" applyFont="1" applyBorder="1" applyAlignment="1">
      <alignment horizontal="center" vertical="top"/>
    </xf>
    <xf numFmtId="0" fontId="2" fillId="2" borderId="0" xfId="0" applyFont="1" applyFill="1" applyBorder="1">
      <alignment vertical="top"/>
    </xf>
    <xf numFmtId="0" fontId="9" fillId="10" borderId="0" xfId="0" applyFont="1" applyFill="1" applyBorder="1">
      <alignment vertical="top"/>
    </xf>
    <xf numFmtId="0" fontId="2" fillId="7" borderId="0" xfId="0" applyFont="1" applyFill="1" applyBorder="1">
      <alignment vertical="top"/>
    </xf>
    <xf numFmtId="0" fontId="14" fillId="15" borderId="0" xfId="0" applyFont="1" applyFill="1" applyBorder="1">
      <alignment vertical="top"/>
    </xf>
    <xf numFmtId="0" fontId="9" fillId="0" borderId="0" xfId="0" applyFont="1" applyBorder="1">
      <alignment vertical="top"/>
    </xf>
    <xf numFmtId="0" fontId="15" fillId="11" borderId="0" xfId="0" applyFont="1" applyFill="1" applyBorder="1">
      <alignment vertical="top"/>
    </xf>
    <xf numFmtId="0" fontId="9" fillId="16" borderId="0" xfId="0" applyFont="1" applyFill="1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17" fillId="2" borderId="0" xfId="0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center" vertical="top"/>
    </xf>
    <xf numFmtId="0" fontId="29" fillId="4" borderId="0" xfId="0" applyFont="1" applyFill="1" applyBorder="1" applyAlignment="1">
      <alignment horizontal="center" vertical="top"/>
    </xf>
    <xf numFmtId="0" fontId="7" fillId="5" borderId="2" xfId="0" applyFont="1" applyFill="1" applyBorder="1" applyAlignment="1">
      <alignment horizontal="center" vertical="top"/>
    </xf>
    <xf numFmtId="0" fontId="6" fillId="0" borderId="3" xfId="0" applyFont="1" applyBorder="1">
      <alignment vertical="top"/>
    </xf>
    <xf numFmtId="0" fontId="6" fillId="0" borderId="4" xfId="0" applyFont="1" applyBorder="1">
      <alignment vertical="top"/>
    </xf>
    <xf numFmtId="164" fontId="30" fillId="0" borderId="5" xfId="0" applyNumberFormat="1" applyFont="1" applyBorder="1" applyAlignment="1">
      <alignment horizontal="center" vertical="center"/>
    </xf>
    <xf numFmtId="0" fontId="6" fillId="0" borderId="6" xfId="0" applyFont="1" applyBorder="1">
      <alignment vertical="top"/>
    </xf>
    <xf numFmtId="0" fontId="6" fillId="0" borderId="5" xfId="0" applyFont="1" applyBorder="1">
      <alignment vertical="top"/>
    </xf>
    <xf numFmtId="0" fontId="31" fillId="0" borderId="5" xfId="0" applyFont="1" applyBorder="1" applyAlignment="1">
      <alignment horizontal="center" vertical="top"/>
    </xf>
    <xf numFmtId="0" fontId="32" fillId="0" borderId="5" xfId="0" applyFont="1" applyBorder="1" applyAlignment="1">
      <alignment horizontal="center" vertical="top"/>
    </xf>
    <xf numFmtId="0" fontId="6" fillId="0" borderId="7" xfId="0" applyFont="1" applyBorder="1">
      <alignment vertical="top"/>
    </xf>
    <xf numFmtId="0" fontId="6" fillId="0" borderId="8" xfId="0" applyFont="1" applyBorder="1">
      <alignment vertical="top"/>
    </xf>
    <xf numFmtId="0" fontId="6" fillId="0" borderId="9" xfId="0" applyFont="1" applyBorder="1">
      <alignment vertical="top"/>
    </xf>
    <xf numFmtId="0" fontId="7" fillId="21" borderId="2" xfId="0" applyFont="1" applyFill="1" applyBorder="1" applyAlignment="1">
      <alignment horizontal="center" vertical="top"/>
    </xf>
    <xf numFmtId="10" fontId="30" fillId="0" borderId="5" xfId="0" applyNumberFormat="1" applyFont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top"/>
    </xf>
    <xf numFmtId="0" fontId="30" fillId="0" borderId="5" xfId="0" applyFont="1" applyBorder="1" applyAlignment="1">
      <alignment horizontal="center" vertical="center"/>
    </xf>
    <xf numFmtId="0" fontId="7" fillId="9" borderId="2" xfId="0" applyFont="1" applyFill="1" applyBorder="1" applyAlignment="1">
      <alignment horizontal="center" vertical="top"/>
    </xf>
    <xf numFmtId="0" fontId="33" fillId="4" borderId="0" xfId="0" applyFont="1" applyFill="1" applyBorder="1" applyAlignment="1">
      <alignment horizontal="center" vertical="top"/>
    </xf>
    <xf numFmtId="0" fontId="34" fillId="10" borderId="0" xfId="0" applyFont="1" applyFill="1" applyBorder="1" applyAlignment="1">
      <alignment horizontal="center" vertical="top"/>
    </xf>
    <xf numFmtId="0" fontId="34" fillId="8" borderId="0" xfId="0" applyFont="1" applyFill="1" applyBorder="1" applyAlignment="1">
      <alignment horizontal="center" vertical="top"/>
    </xf>
    <xf numFmtId="0" fontId="34" fillId="16" borderId="0" xfId="0" applyFont="1" applyFill="1" applyBorder="1" applyAlignment="1">
      <alignment horizontal="center" vertical="top"/>
    </xf>
    <xf numFmtId="0" fontId="36" fillId="13" borderId="0" xfId="0" applyFont="1" applyFill="1" applyBorder="1" applyAlignment="1">
      <alignment horizontal="center" vertical="top"/>
    </xf>
    <xf numFmtId="0" fontId="29" fillId="14" borderId="0" xfId="0" applyFont="1" applyFill="1" applyBorder="1" applyAlignment="1">
      <alignment horizontal="center" vertical="top"/>
    </xf>
    <xf numFmtId="0" fontId="37" fillId="0" borderId="0" xfId="0" applyFont="1" applyBorder="1" applyAlignment="1">
      <alignment horizontal="center" vertical="top"/>
    </xf>
    <xf numFmtId="0" fontId="38" fillId="0" borderId="0" xfId="0" applyFont="1" applyBorder="1" applyAlignment="1">
      <alignment horizontal="center" vertical="top"/>
    </xf>
    <xf numFmtId="0" fontId="39" fillId="0" borderId="0" xfId="0" applyFont="1" applyBorder="1" applyAlignment="1">
      <alignment horizontal="center" vertical="top"/>
    </xf>
    <xf numFmtId="0" fontId="40" fillId="0" borderId="0" xfId="0" applyFont="1" applyBorder="1" applyAlignment="1">
      <alignment horizontal="center" vertical="top"/>
    </xf>
    <xf numFmtId="0" fontId="41" fillId="0" borderId="0" xfId="0" applyFont="1" applyBorder="1" applyAlignment="1">
      <alignment horizontal="center" vertical="top"/>
    </xf>
    <xf numFmtId="0" fontId="42" fillId="2" borderId="0" xfId="0" applyFont="1" applyFill="1" applyBorder="1" applyAlignment="1">
      <alignment horizontal="center" vertical="top"/>
    </xf>
    <xf numFmtId="0" fontId="5" fillId="3" borderId="0" xfId="0" applyFont="1" applyFill="1" applyBorder="1" applyAlignment="1">
      <alignment horizontal="center" vertical="top"/>
    </xf>
    <xf numFmtId="0" fontId="33" fillId="23" borderId="0" xfId="0" applyFont="1" applyFill="1" applyBorder="1">
      <alignment vertical="top"/>
    </xf>
    <xf numFmtId="0" fontId="33" fillId="26" borderId="0" xfId="0" applyFont="1" applyFill="1" applyBorder="1">
      <alignment vertical="top"/>
    </xf>
    <xf numFmtId="0" fontId="33" fillId="15" borderId="0" xfId="0" applyFont="1" applyFill="1" applyBorder="1">
      <alignment vertical="top"/>
    </xf>
    <xf numFmtId="0" fontId="33" fillId="22" borderId="0" xfId="0" applyFont="1" applyFill="1" applyBorder="1">
      <alignment vertical="top"/>
    </xf>
    <xf numFmtId="0" fontId="13" fillId="25" borderId="0" xfId="0" applyFont="1" applyFill="1" applyBorder="1" applyAlignment="1">
      <alignment horizontal="center" vertical="top"/>
    </xf>
    <xf numFmtId="0" fontId="43" fillId="0" borderId="0" xfId="0" applyFont="1" applyBorder="1" applyAlignment="1">
      <alignment horizontal="center" vertical="top"/>
    </xf>
    <xf numFmtId="0" fontId="28" fillId="0" borderId="0" xfId="0" applyFont="1" applyBorder="1" applyAlignment="1">
      <alignment horizontal="center" vertical="top"/>
    </xf>
    <xf numFmtId="0" fontId="42" fillId="2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33" fillId="4" borderId="0" xfId="0" applyFont="1" applyFill="1" applyBorder="1" applyAlignment="1">
      <alignment horizontal="left" vertical="top"/>
    </xf>
    <xf numFmtId="0" fontId="9" fillId="4" borderId="0" xfId="0" applyFont="1" applyFill="1" applyBorder="1">
      <alignment vertical="top"/>
    </xf>
    <xf numFmtId="0" fontId="9" fillId="13" borderId="0" xfId="0" applyFont="1" applyFill="1" applyBorder="1">
      <alignment vertical="top"/>
    </xf>
    <xf numFmtId="0" fontId="9" fillId="14" borderId="0" xfId="0" applyFont="1" applyFill="1" applyBorder="1">
      <alignment vertical="top"/>
    </xf>
    <xf numFmtId="0" fontId="36" fillId="4" borderId="0" xfId="0" applyFont="1" applyFill="1" applyBorder="1" applyAlignment="1">
      <alignment horizontal="left" vertical="top"/>
    </xf>
    <xf numFmtId="0" fontId="44" fillId="4" borderId="0" xfId="0" applyFont="1" applyFill="1" applyBorder="1">
      <alignment vertical="top"/>
    </xf>
    <xf numFmtId="0" fontId="14" fillId="14" borderId="0" xfId="0" applyFont="1" applyFill="1" applyBorder="1">
      <alignment vertical="top"/>
    </xf>
    <xf numFmtId="0" fontId="23" fillId="13" borderId="0" xfId="0" applyFont="1" applyFill="1" applyBorder="1">
      <alignment vertical="top"/>
    </xf>
    <xf numFmtId="0" fontId="23" fillId="4" borderId="0" xfId="0" applyFont="1" applyFill="1" applyBorder="1">
      <alignment vertical="top"/>
    </xf>
    <xf numFmtId="0" fontId="14" fillId="13" borderId="0" xfId="0" applyFont="1" applyFill="1" applyBorder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3EF19-62AF-B0A1-FD58-FFA365E8DA52}">
  <dimension ref="A1:H98"/>
  <sheetViews>
    <sheetView tabSelected="1" workbookViewId="0">
      <selection sqref="A1:H1"/>
    </sheetView>
  </sheetViews>
  <sheetFormatPr defaultColWidth="8.88671875" defaultRowHeight="15" customHeight="1"/>
  <cols>
    <col min="1" max="1" width="14.33203125" customWidth="1"/>
    <col min="2" max="8" width="21.44140625" customWidth="1"/>
  </cols>
  <sheetData>
    <row r="1" spans="1:8" ht="22.5" customHeight="1">
      <c r="A1" s="80" t="s">
        <v>0</v>
      </c>
      <c r="B1" s="48"/>
      <c r="C1" s="48"/>
      <c r="D1" s="48"/>
      <c r="E1" s="48"/>
      <c r="F1" s="48"/>
      <c r="G1" s="48"/>
      <c r="H1" s="48"/>
    </row>
    <row r="2" spans="1:8" ht="17.25" customHeight="1">
      <c r="A2" s="81" t="s">
        <v>1</v>
      </c>
      <c r="B2" s="48"/>
      <c r="C2" s="48"/>
      <c r="D2" s="48"/>
      <c r="E2" s="48"/>
      <c r="F2" s="48"/>
      <c r="G2" s="48"/>
      <c r="H2" s="48"/>
    </row>
    <row r="3" spans="1:8" ht="15" customHeight="1">
      <c r="A3" s="82" t="s">
        <v>2</v>
      </c>
      <c r="B3" s="48"/>
      <c r="C3" s="48"/>
      <c r="D3" s="48"/>
      <c r="E3" s="48"/>
      <c r="F3" s="48"/>
      <c r="G3" s="48"/>
      <c r="H3" s="48"/>
    </row>
    <row r="5" spans="1:8" ht="18.75" customHeight="1">
      <c r="A5" s="83" t="s">
        <v>3</v>
      </c>
      <c r="B5" s="48"/>
      <c r="C5" s="48"/>
      <c r="D5" s="48"/>
      <c r="E5" s="48"/>
      <c r="F5" s="48"/>
      <c r="G5" s="48"/>
      <c r="H5" s="48"/>
    </row>
    <row r="7" spans="1:8" ht="15.75" customHeight="1">
      <c r="A7" s="1" t="s">
        <v>4</v>
      </c>
      <c r="B7" s="84" t="s">
        <v>5</v>
      </c>
      <c r="C7" s="48"/>
      <c r="D7" s="48"/>
      <c r="E7" s="48"/>
      <c r="F7" s="48"/>
      <c r="G7" s="48"/>
      <c r="H7" s="48"/>
    </row>
    <row r="8" spans="1:8" ht="15.75" customHeight="1">
      <c r="A8" s="1" t="s">
        <v>6</v>
      </c>
      <c r="B8" s="84" t="s">
        <v>7</v>
      </c>
      <c r="C8" s="48"/>
      <c r="D8" s="48"/>
      <c r="E8" s="48"/>
      <c r="F8" s="48"/>
      <c r="G8" s="48"/>
      <c r="H8" s="48"/>
    </row>
    <row r="9" spans="1:8" ht="15.75" customHeight="1">
      <c r="A9" s="1" t="s">
        <v>8</v>
      </c>
      <c r="B9" s="84" t="s">
        <v>9</v>
      </c>
      <c r="C9" s="48"/>
      <c r="D9" s="48"/>
      <c r="E9" s="48"/>
      <c r="F9" s="48"/>
      <c r="G9" s="48"/>
      <c r="H9" s="48"/>
    </row>
    <row r="11" spans="1:8" ht="15" customHeight="1">
      <c r="A11" s="85" t="s">
        <v>10</v>
      </c>
      <c r="B11" s="48"/>
      <c r="C11" s="48"/>
      <c r="D11" s="48"/>
      <c r="E11" s="48"/>
      <c r="F11" s="48"/>
      <c r="G11" s="48"/>
      <c r="H11" s="48"/>
    </row>
    <row r="13" spans="1:8" ht="14.25" customHeight="1">
      <c r="A13" s="86" t="s">
        <v>11</v>
      </c>
      <c r="B13" s="48"/>
      <c r="C13" s="48"/>
      <c r="D13" s="48"/>
      <c r="E13" s="48"/>
      <c r="F13" s="48"/>
      <c r="G13" s="48"/>
      <c r="H13" s="48"/>
    </row>
    <row r="17" spans="1:8" ht="17.25" customHeight="1">
      <c r="A17" s="87" t="s">
        <v>12</v>
      </c>
      <c r="B17" s="48"/>
      <c r="C17" s="48"/>
      <c r="D17" s="48"/>
      <c r="E17" s="48"/>
      <c r="F17" s="48"/>
      <c r="G17" s="48"/>
      <c r="H17" s="48"/>
    </row>
    <row r="19" spans="1:8" ht="15" customHeight="1">
      <c r="A19" s="2" t="s">
        <v>13</v>
      </c>
      <c r="B19" s="88" t="s">
        <v>14</v>
      </c>
      <c r="C19" s="48"/>
      <c r="D19" s="48"/>
      <c r="E19" s="48"/>
      <c r="F19" s="88" t="s">
        <v>15</v>
      </c>
      <c r="G19" s="48"/>
      <c r="H19" s="48"/>
    </row>
    <row r="20" spans="1:8" ht="15.75" customHeight="1">
      <c r="A20" s="3"/>
      <c r="B20" s="84" t="s">
        <v>16</v>
      </c>
      <c r="C20" s="48"/>
      <c r="D20" s="48"/>
      <c r="E20" s="48"/>
      <c r="F20" s="89" t="s">
        <v>17</v>
      </c>
      <c r="G20" s="48"/>
      <c r="H20" s="48"/>
    </row>
    <row r="21" spans="1:8" ht="15.75" customHeight="1">
      <c r="A21" s="4"/>
      <c r="B21" s="84" t="s">
        <v>18</v>
      </c>
      <c r="C21" s="48"/>
      <c r="D21" s="48"/>
      <c r="E21" s="48"/>
      <c r="F21" s="90" t="s">
        <v>19</v>
      </c>
      <c r="G21" s="48"/>
      <c r="H21" s="48"/>
    </row>
    <row r="22" spans="1:8" ht="15.75" customHeight="1">
      <c r="A22" s="5"/>
      <c r="B22" s="84" t="s">
        <v>20</v>
      </c>
      <c r="C22" s="48"/>
      <c r="D22" s="48"/>
      <c r="E22" s="48"/>
      <c r="F22" s="90" t="s">
        <v>19</v>
      </c>
      <c r="G22" s="48"/>
      <c r="H22" s="48"/>
    </row>
    <row r="23" spans="1:8" ht="15.75" customHeight="1">
      <c r="A23" s="6"/>
      <c r="B23" s="84" t="s">
        <v>21</v>
      </c>
      <c r="C23" s="48"/>
      <c r="D23" s="48"/>
      <c r="E23" s="48"/>
      <c r="F23" s="90" t="s">
        <v>19</v>
      </c>
      <c r="G23" s="48"/>
      <c r="H23" s="48"/>
    </row>
    <row r="24" spans="1:8" ht="15.75" customHeight="1">
      <c r="A24" s="7"/>
      <c r="B24" s="84" t="s">
        <v>22</v>
      </c>
      <c r="C24" s="48"/>
      <c r="D24" s="48"/>
      <c r="E24" s="48"/>
      <c r="F24" s="90" t="s">
        <v>19</v>
      </c>
      <c r="G24" s="48"/>
      <c r="H24" s="48"/>
    </row>
    <row r="27" spans="1:8" ht="17.25" customHeight="1">
      <c r="A27" s="91" t="s">
        <v>23</v>
      </c>
      <c r="B27" s="48"/>
      <c r="C27" s="48"/>
      <c r="D27" s="48"/>
      <c r="E27" s="48"/>
      <c r="F27" s="48"/>
      <c r="G27" s="48"/>
      <c r="H27" s="48"/>
    </row>
    <row r="29" spans="1:8" ht="15" customHeight="1">
      <c r="A29" s="8" t="s">
        <v>24</v>
      </c>
      <c r="B29" s="92" t="s">
        <v>25</v>
      </c>
      <c r="C29" s="48"/>
      <c r="D29" s="48"/>
      <c r="E29" s="48"/>
      <c r="F29" s="92" t="s">
        <v>26</v>
      </c>
      <c r="G29" s="48"/>
      <c r="H29" s="48"/>
    </row>
    <row r="30" spans="1:8" ht="15.75" customHeight="1">
      <c r="A30" s="9" t="s">
        <v>27</v>
      </c>
      <c r="B30" s="84" t="s">
        <v>28</v>
      </c>
      <c r="C30" s="48"/>
      <c r="D30" s="48"/>
      <c r="E30" s="48"/>
      <c r="F30" s="84" t="s">
        <v>29</v>
      </c>
      <c r="G30" s="48"/>
      <c r="H30" s="48"/>
    </row>
    <row r="31" spans="1:8" ht="15.75" customHeight="1">
      <c r="A31" s="9" t="s">
        <v>30</v>
      </c>
      <c r="B31" s="84" t="s">
        <v>31</v>
      </c>
      <c r="C31" s="48"/>
      <c r="D31" s="48"/>
      <c r="E31" s="48"/>
      <c r="F31" s="84" t="s">
        <v>32</v>
      </c>
      <c r="G31" s="48"/>
      <c r="H31" s="48"/>
    </row>
    <row r="32" spans="1:8" ht="15.75" customHeight="1">
      <c r="A32" s="10" t="s">
        <v>33</v>
      </c>
      <c r="B32" s="84" t="s">
        <v>34</v>
      </c>
      <c r="C32" s="48"/>
      <c r="D32" s="48"/>
      <c r="E32" s="48"/>
      <c r="F32" s="84" t="s">
        <v>35</v>
      </c>
      <c r="G32" s="48"/>
      <c r="H32" s="48"/>
    </row>
    <row r="33" spans="1:8" ht="15.75" customHeight="1">
      <c r="A33" s="9" t="s">
        <v>36</v>
      </c>
      <c r="B33" s="84" t="s">
        <v>37</v>
      </c>
      <c r="C33" s="48"/>
      <c r="D33" s="48"/>
      <c r="E33" s="48"/>
      <c r="F33" s="84" t="s">
        <v>38</v>
      </c>
      <c r="G33" s="48"/>
      <c r="H33" s="48"/>
    </row>
    <row r="34" spans="1:8" ht="15.75" customHeight="1">
      <c r="A34" s="9" t="s">
        <v>39</v>
      </c>
      <c r="B34" s="84" t="s">
        <v>40</v>
      </c>
      <c r="C34" s="48"/>
      <c r="D34" s="48"/>
      <c r="E34" s="48"/>
      <c r="F34" s="84" t="s">
        <v>41</v>
      </c>
      <c r="G34" s="48"/>
      <c r="H34" s="48"/>
    </row>
    <row r="35" spans="1:8" ht="15.75" customHeight="1">
      <c r="A35" s="9" t="s">
        <v>42</v>
      </c>
      <c r="B35" s="84" t="s">
        <v>43</v>
      </c>
      <c r="C35" s="48"/>
      <c r="D35" s="48"/>
      <c r="E35" s="48"/>
      <c r="F35" s="84" t="s">
        <v>44</v>
      </c>
      <c r="G35" s="48"/>
      <c r="H35" s="48"/>
    </row>
    <row r="38" spans="1:8" ht="17.25" customHeight="1">
      <c r="A38" s="93" t="s">
        <v>45</v>
      </c>
      <c r="B38" s="48"/>
      <c r="C38" s="48"/>
      <c r="D38" s="48"/>
      <c r="E38" s="48"/>
      <c r="F38" s="48"/>
      <c r="G38" s="48"/>
      <c r="H38" s="48"/>
    </row>
    <row r="40" spans="1:8" ht="15.75" customHeight="1">
      <c r="A40" s="94" t="s">
        <v>46</v>
      </c>
      <c r="B40" s="48"/>
      <c r="C40" s="48"/>
      <c r="D40" s="48"/>
      <c r="E40" s="48"/>
      <c r="F40" s="48"/>
      <c r="G40" s="48"/>
      <c r="H40" s="48"/>
    </row>
    <row r="41" spans="1:8" ht="15" customHeight="1">
      <c r="A41" t="s">
        <v>47</v>
      </c>
      <c r="B41" s="84" t="s">
        <v>48</v>
      </c>
      <c r="C41" s="48"/>
      <c r="D41" s="48"/>
      <c r="E41" s="48"/>
      <c r="F41" s="48"/>
      <c r="G41" s="48"/>
      <c r="H41" s="48"/>
    </row>
    <row r="42" spans="1:8" ht="15" customHeight="1">
      <c r="A42" t="s">
        <v>49</v>
      </c>
      <c r="B42" s="84" t="s">
        <v>50</v>
      </c>
      <c r="C42" s="48"/>
      <c r="D42" s="48"/>
      <c r="E42" s="48"/>
      <c r="F42" s="48"/>
      <c r="G42" s="48"/>
      <c r="H42" s="48"/>
    </row>
    <row r="43" spans="1:8" ht="15" customHeight="1">
      <c r="A43" t="s">
        <v>51</v>
      </c>
      <c r="B43" s="84" t="s">
        <v>52</v>
      </c>
      <c r="C43" s="48"/>
      <c r="D43" s="48"/>
      <c r="E43" s="48"/>
      <c r="F43" s="48"/>
      <c r="G43" s="48"/>
      <c r="H43" s="48"/>
    </row>
    <row r="44" spans="1:8" ht="15" customHeight="1">
      <c r="A44" t="s">
        <v>53</v>
      </c>
      <c r="B44" s="84" t="s">
        <v>54</v>
      </c>
      <c r="C44" s="48"/>
      <c r="D44" s="48"/>
      <c r="E44" s="48"/>
      <c r="F44" s="48"/>
      <c r="G44" s="48"/>
      <c r="H44" s="48"/>
    </row>
    <row r="45" spans="1:8" ht="15" customHeight="1">
      <c r="A45" t="s">
        <v>55</v>
      </c>
      <c r="B45" s="84" t="s">
        <v>56</v>
      </c>
      <c r="C45" s="48"/>
      <c r="D45" s="48"/>
      <c r="E45" s="48"/>
      <c r="F45" s="48"/>
      <c r="G45" s="48"/>
      <c r="H45" s="48"/>
    </row>
    <row r="47" spans="1:8" ht="15.75" customHeight="1">
      <c r="A47" s="94" t="s">
        <v>57</v>
      </c>
      <c r="B47" s="48"/>
      <c r="C47" s="48"/>
      <c r="D47" s="48"/>
      <c r="E47" s="48"/>
      <c r="F47" s="48"/>
      <c r="G47" s="48"/>
      <c r="H47" s="48"/>
    </row>
    <row r="48" spans="1:8" ht="15" customHeight="1">
      <c r="A48" t="s">
        <v>47</v>
      </c>
      <c r="B48" s="84" t="s">
        <v>58</v>
      </c>
      <c r="C48" s="48"/>
      <c r="D48" s="48"/>
      <c r="E48" s="48"/>
      <c r="F48" s="48"/>
      <c r="G48" s="48"/>
      <c r="H48" s="48"/>
    </row>
    <row r="49" spans="1:8" ht="15" customHeight="1">
      <c r="A49" t="s">
        <v>49</v>
      </c>
      <c r="B49" s="84" t="s">
        <v>59</v>
      </c>
      <c r="C49" s="48"/>
      <c r="D49" s="48"/>
      <c r="E49" s="48"/>
      <c r="F49" s="48"/>
      <c r="G49" s="48"/>
      <c r="H49" s="48"/>
    </row>
    <row r="50" spans="1:8" ht="15" customHeight="1">
      <c r="A50" t="s">
        <v>51</v>
      </c>
      <c r="B50" s="84" t="s">
        <v>60</v>
      </c>
      <c r="C50" s="48"/>
      <c r="D50" s="48"/>
      <c r="E50" s="48"/>
      <c r="F50" s="48"/>
      <c r="G50" s="48"/>
      <c r="H50" s="48"/>
    </row>
    <row r="51" spans="1:8" ht="15" customHeight="1">
      <c r="A51" t="s">
        <v>53</v>
      </c>
      <c r="B51" s="84" t="s">
        <v>61</v>
      </c>
      <c r="C51" s="48"/>
      <c r="D51" s="48"/>
      <c r="E51" s="48"/>
      <c r="F51" s="48"/>
      <c r="G51" s="48"/>
      <c r="H51" s="48"/>
    </row>
    <row r="52" spans="1:8" ht="15" customHeight="1">
      <c r="A52" t="s">
        <v>55</v>
      </c>
      <c r="B52" s="84" t="s">
        <v>62</v>
      </c>
      <c r="C52" s="48"/>
      <c r="D52" s="48"/>
      <c r="E52" s="48"/>
      <c r="F52" s="48"/>
      <c r="G52" s="48"/>
      <c r="H52" s="48"/>
    </row>
    <row r="54" spans="1:8" ht="15.75" customHeight="1">
      <c r="A54" s="94" t="s">
        <v>63</v>
      </c>
      <c r="B54" s="48"/>
      <c r="C54" s="48"/>
      <c r="D54" s="48"/>
      <c r="E54" s="48"/>
      <c r="F54" s="48"/>
      <c r="G54" s="48"/>
      <c r="H54" s="48"/>
    </row>
    <row r="55" spans="1:8" ht="15" customHeight="1">
      <c r="A55" t="s">
        <v>47</v>
      </c>
      <c r="B55" s="84" t="s">
        <v>58</v>
      </c>
      <c r="C55" s="48"/>
      <c r="D55" s="48"/>
      <c r="E55" s="48"/>
      <c r="F55" s="48"/>
      <c r="G55" s="48"/>
      <c r="H55" s="48"/>
    </row>
    <row r="56" spans="1:8" ht="15" customHeight="1">
      <c r="A56" t="s">
        <v>49</v>
      </c>
      <c r="B56" s="84" t="s">
        <v>64</v>
      </c>
      <c r="C56" s="48"/>
      <c r="D56" s="48"/>
      <c r="E56" s="48"/>
      <c r="F56" s="48"/>
      <c r="G56" s="48"/>
      <c r="H56" s="48"/>
    </row>
    <row r="57" spans="1:8" ht="15" customHeight="1">
      <c r="A57" t="s">
        <v>51</v>
      </c>
      <c r="B57" s="84" t="s">
        <v>65</v>
      </c>
      <c r="C57" s="48"/>
      <c r="D57" s="48"/>
      <c r="E57" s="48"/>
      <c r="F57" s="48"/>
      <c r="G57" s="48"/>
      <c r="H57" s="48"/>
    </row>
    <row r="58" spans="1:8" ht="15" customHeight="1">
      <c r="A58" t="s">
        <v>53</v>
      </c>
      <c r="B58" s="84" t="s">
        <v>66</v>
      </c>
      <c r="C58" s="48"/>
      <c r="D58" s="48"/>
      <c r="E58" s="48"/>
      <c r="F58" s="48"/>
      <c r="G58" s="48"/>
      <c r="H58" s="48"/>
    </row>
    <row r="61" spans="1:8" ht="17.25" customHeight="1">
      <c r="A61" s="87" t="s">
        <v>67</v>
      </c>
      <c r="B61" s="48"/>
      <c r="C61" s="48"/>
      <c r="D61" s="48"/>
      <c r="E61" s="48"/>
      <c r="F61" s="48"/>
      <c r="G61" s="48"/>
      <c r="H61" s="48"/>
    </row>
    <row r="63" spans="1:8" ht="15" customHeight="1">
      <c r="A63" s="95" t="s">
        <v>68</v>
      </c>
      <c r="B63" s="48"/>
      <c r="C63" s="84" t="s">
        <v>69</v>
      </c>
      <c r="D63" s="48"/>
      <c r="E63" s="48"/>
      <c r="F63" s="48"/>
      <c r="G63" s="48"/>
      <c r="H63" s="48"/>
    </row>
    <row r="65" spans="1:8" ht="15" customHeight="1">
      <c r="A65" s="95" t="s">
        <v>70</v>
      </c>
      <c r="B65" s="48"/>
      <c r="C65" s="84" t="s">
        <v>71</v>
      </c>
      <c r="D65" s="48"/>
      <c r="E65" s="48"/>
      <c r="F65" s="48"/>
      <c r="G65" s="48"/>
      <c r="H65" s="48"/>
    </row>
    <row r="67" spans="1:8" ht="15" customHeight="1">
      <c r="A67" s="95" t="s">
        <v>72</v>
      </c>
      <c r="B67" s="48"/>
      <c r="C67" s="84" t="s">
        <v>73</v>
      </c>
      <c r="D67" s="48"/>
      <c r="E67" s="48"/>
      <c r="F67" s="48"/>
      <c r="G67" s="48"/>
      <c r="H67" s="48"/>
    </row>
    <row r="69" spans="1:8" ht="15" customHeight="1">
      <c r="A69" s="95" t="s">
        <v>74</v>
      </c>
      <c r="B69" s="48"/>
      <c r="C69" s="84" t="s">
        <v>75</v>
      </c>
      <c r="D69" s="48"/>
      <c r="E69" s="48"/>
      <c r="F69" s="48"/>
      <c r="G69" s="48"/>
      <c r="H69" s="48"/>
    </row>
    <row r="71" spans="1:8" ht="15" customHeight="1">
      <c r="A71" s="95" t="s">
        <v>76</v>
      </c>
      <c r="B71" s="48"/>
      <c r="C71" s="84" t="s">
        <v>77</v>
      </c>
      <c r="D71" s="48"/>
      <c r="E71" s="48"/>
      <c r="F71" s="48"/>
      <c r="G71" s="48"/>
      <c r="H71" s="48"/>
    </row>
    <row r="73" spans="1:8" ht="15" customHeight="1">
      <c r="A73" s="95" t="s">
        <v>78</v>
      </c>
      <c r="B73" s="48"/>
      <c r="C73" s="84" t="s">
        <v>79</v>
      </c>
      <c r="D73" s="48"/>
      <c r="E73" s="48"/>
      <c r="F73" s="48"/>
      <c r="G73" s="48"/>
      <c r="H73" s="48"/>
    </row>
    <row r="78" spans="1:8" ht="17.25" customHeight="1">
      <c r="A78" s="96" t="s">
        <v>80</v>
      </c>
      <c r="B78" s="48"/>
      <c r="C78" s="48"/>
      <c r="D78" s="48"/>
      <c r="E78" s="48"/>
      <c r="F78" s="48"/>
      <c r="G78" s="48"/>
      <c r="H78" s="48"/>
    </row>
    <row r="80" spans="1:8" ht="15" customHeight="1">
      <c r="A80" s="8" t="s">
        <v>81</v>
      </c>
      <c r="B80" s="92" t="s">
        <v>82</v>
      </c>
      <c r="C80" s="48"/>
      <c r="D80" s="48"/>
      <c r="E80" s="48"/>
      <c r="F80" s="92" t="s">
        <v>83</v>
      </c>
      <c r="G80" s="48"/>
      <c r="H80" s="48"/>
    </row>
    <row r="81" spans="1:8" ht="15" customHeight="1">
      <c r="A81" t="s">
        <v>84</v>
      </c>
      <c r="B81" s="84" t="s">
        <v>85</v>
      </c>
      <c r="C81" s="48"/>
      <c r="D81" s="48"/>
      <c r="E81" s="48"/>
      <c r="F81" s="48" t="s">
        <v>86</v>
      </c>
      <c r="G81" s="48"/>
      <c r="H81" s="48"/>
    </row>
    <row r="82" spans="1:8" ht="15" customHeight="1">
      <c r="A82" t="s">
        <v>87</v>
      </c>
      <c r="B82" s="84" t="s">
        <v>88</v>
      </c>
      <c r="C82" s="48"/>
      <c r="D82" s="48"/>
      <c r="E82" s="48"/>
      <c r="F82" s="48" t="s">
        <v>89</v>
      </c>
      <c r="G82" s="48"/>
      <c r="H82" s="48"/>
    </row>
    <row r="83" spans="1:8" ht="15" customHeight="1">
      <c r="A83" t="s">
        <v>90</v>
      </c>
      <c r="B83" s="84" t="s">
        <v>91</v>
      </c>
      <c r="C83" s="48"/>
      <c r="D83" s="48"/>
      <c r="E83" s="48"/>
      <c r="F83" s="48" t="s">
        <v>92</v>
      </c>
      <c r="G83" s="48"/>
      <c r="H83" s="48"/>
    </row>
    <row r="84" spans="1:8" ht="15" customHeight="1">
      <c r="A84" t="s">
        <v>93</v>
      </c>
      <c r="B84" s="84" t="s">
        <v>94</v>
      </c>
      <c r="C84" s="48"/>
      <c r="D84" s="48"/>
      <c r="E84" s="48"/>
      <c r="F84" s="48" t="s">
        <v>95</v>
      </c>
      <c r="G84" s="48"/>
      <c r="H84" s="48"/>
    </row>
    <row r="85" spans="1:8" ht="15" customHeight="1">
      <c r="A85" t="s">
        <v>96</v>
      </c>
      <c r="B85" s="84" t="s">
        <v>97</v>
      </c>
      <c r="C85" s="48"/>
      <c r="D85" s="48"/>
      <c r="E85" s="48"/>
      <c r="F85" s="48" t="s">
        <v>98</v>
      </c>
      <c r="G85" s="48"/>
      <c r="H85" s="48"/>
    </row>
    <row r="86" spans="1:8" ht="15" customHeight="1">
      <c r="A86" t="s">
        <v>99</v>
      </c>
      <c r="B86" s="84" t="s">
        <v>100</v>
      </c>
      <c r="C86" s="48"/>
      <c r="D86" s="48"/>
      <c r="E86" s="48"/>
      <c r="F86" s="48" t="s">
        <v>101</v>
      </c>
      <c r="G86" s="48"/>
      <c r="H86" s="48"/>
    </row>
    <row r="87" spans="1:8" ht="15" customHeight="1">
      <c r="A87" t="s">
        <v>102</v>
      </c>
      <c r="B87" s="84" t="s">
        <v>103</v>
      </c>
      <c r="C87" s="48"/>
      <c r="D87" s="48"/>
      <c r="E87" s="48"/>
      <c r="F87" s="48" t="s">
        <v>104</v>
      </c>
      <c r="G87" s="48"/>
      <c r="H87" s="48"/>
    </row>
    <row r="88" spans="1:8" ht="15" customHeight="1">
      <c r="A88" t="s">
        <v>105</v>
      </c>
      <c r="B88" s="84" t="s">
        <v>106</v>
      </c>
      <c r="C88" s="48"/>
      <c r="D88" s="48"/>
      <c r="E88" s="48"/>
      <c r="F88" s="48" t="s">
        <v>107</v>
      </c>
      <c r="G88" s="48"/>
      <c r="H88" s="48"/>
    </row>
    <row r="89" spans="1:8" ht="15" customHeight="1">
      <c r="A89" t="s">
        <v>108</v>
      </c>
      <c r="B89" s="84" t="s">
        <v>109</v>
      </c>
      <c r="C89" s="48"/>
      <c r="D89" s="48"/>
      <c r="E89" s="48"/>
      <c r="F89" s="48" t="s">
        <v>110</v>
      </c>
      <c r="G89" s="48"/>
      <c r="H89" s="48"/>
    </row>
    <row r="90" spans="1:8" ht="15" customHeight="1">
      <c r="A90" t="s">
        <v>111</v>
      </c>
      <c r="B90" s="84" t="s">
        <v>112</v>
      </c>
      <c r="C90" s="48"/>
      <c r="D90" s="48"/>
      <c r="E90" s="48"/>
      <c r="F90" s="48" t="s">
        <v>113</v>
      </c>
      <c r="G90" s="48"/>
      <c r="H90" s="48"/>
    </row>
    <row r="91" spans="1:8" ht="15" customHeight="1">
      <c r="A91" t="s">
        <v>114</v>
      </c>
      <c r="B91" s="84" t="s">
        <v>115</v>
      </c>
      <c r="C91" s="48"/>
      <c r="D91" s="48"/>
      <c r="E91" s="48"/>
      <c r="F91" s="48" t="s">
        <v>116</v>
      </c>
      <c r="G91" s="48"/>
      <c r="H91" s="48"/>
    </row>
    <row r="92" spans="1:8" ht="15" customHeight="1">
      <c r="A92" t="s">
        <v>117</v>
      </c>
      <c r="B92" s="84" t="s">
        <v>118</v>
      </c>
      <c r="C92" s="48"/>
      <c r="D92" s="48"/>
      <c r="E92" s="48"/>
      <c r="F92" s="48" t="s">
        <v>119</v>
      </c>
      <c r="G92" s="48"/>
      <c r="H92" s="48"/>
    </row>
    <row r="93" spans="1:8" ht="15" customHeight="1">
      <c r="A93" t="s">
        <v>120</v>
      </c>
      <c r="B93" s="84" t="s">
        <v>121</v>
      </c>
      <c r="C93" s="48"/>
      <c r="D93" s="48"/>
      <c r="E93" s="48"/>
      <c r="F93" s="48" t="s">
        <v>122</v>
      </c>
      <c r="G93" s="48"/>
      <c r="H93" s="48"/>
    </row>
    <row r="97" spans="1:8" ht="15" customHeight="1">
      <c r="A97" s="97" t="s">
        <v>123</v>
      </c>
      <c r="B97" s="48"/>
      <c r="C97" s="48"/>
      <c r="D97" s="48"/>
      <c r="E97" s="48"/>
      <c r="F97" s="48"/>
      <c r="G97" s="48"/>
      <c r="H97" s="48"/>
    </row>
    <row r="98" spans="1:8" ht="12.75" customHeight="1">
      <c r="A98" s="98" t="s">
        <v>124</v>
      </c>
      <c r="B98" s="48"/>
      <c r="C98" s="48"/>
      <c r="D98" s="48"/>
      <c r="E98" s="48"/>
      <c r="F98" s="48"/>
      <c r="G98" s="48"/>
      <c r="H98" s="48"/>
    </row>
  </sheetData>
  <mergeCells count="99">
    <mergeCell ref="A98:H98"/>
    <mergeCell ref="B92:E92"/>
    <mergeCell ref="F92:H92"/>
    <mergeCell ref="B93:E93"/>
    <mergeCell ref="F93:H93"/>
    <mergeCell ref="A97:H97"/>
    <mergeCell ref="B89:E89"/>
    <mergeCell ref="F89:H89"/>
    <mergeCell ref="B90:E90"/>
    <mergeCell ref="F90:H90"/>
    <mergeCell ref="B91:E91"/>
    <mergeCell ref="F91:H91"/>
    <mergeCell ref="B86:E86"/>
    <mergeCell ref="F86:H86"/>
    <mergeCell ref="B87:E87"/>
    <mergeCell ref="F87:H87"/>
    <mergeCell ref="B88:E88"/>
    <mergeCell ref="F88:H88"/>
    <mergeCell ref="B83:E83"/>
    <mergeCell ref="F83:H83"/>
    <mergeCell ref="B84:E84"/>
    <mergeCell ref="F84:H84"/>
    <mergeCell ref="B85:E85"/>
    <mergeCell ref="F85:H85"/>
    <mergeCell ref="B80:E80"/>
    <mergeCell ref="F80:H80"/>
    <mergeCell ref="B81:E81"/>
    <mergeCell ref="F81:H81"/>
    <mergeCell ref="B82:E82"/>
    <mergeCell ref="F82:H82"/>
    <mergeCell ref="A71:B71"/>
    <mergeCell ref="C71:H71"/>
    <mergeCell ref="A73:B73"/>
    <mergeCell ref="C73:H73"/>
    <mergeCell ref="A78:H78"/>
    <mergeCell ref="A65:B65"/>
    <mergeCell ref="C65:H65"/>
    <mergeCell ref="A67:B67"/>
    <mergeCell ref="C67:H67"/>
    <mergeCell ref="A69:B69"/>
    <mergeCell ref="C69:H69"/>
    <mergeCell ref="B57:H57"/>
    <mergeCell ref="B58:H58"/>
    <mergeCell ref="A61:H61"/>
    <mergeCell ref="A63:B63"/>
    <mergeCell ref="C63:H63"/>
    <mergeCell ref="B51:H51"/>
    <mergeCell ref="B52:H52"/>
    <mergeCell ref="A54:H54"/>
    <mergeCell ref="B55:H55"/>
    <mergeCell ref="B56:H56"/>
    <mergeCell ref="B45:H45"/>
    <mergeCell ref="A47:H47"/>
    <mergeCell ref="B48:H48"/>
    <mergeCell ref="B49:H49"/>
    <mergeCell ref="B50:H50"/>
    <mergeCell ref="A40:H40"/>
    <mergeCell ref="B41:H41"/>
    <mergeCell ref="B42:H42"/>
    <mergeCell ref="B43:H43"/>
    <mergeCell ref="B44:H44"/>
    <mergeCell ref="B34:E34"/>
    <mergeCell ref="F34:H34"/>
    <mergeCell ref="B35:E35"/>
    <mergeCell ref="F35:H35"/>
    <mergeCell ref="A38:H38"/>
    <mergeCell ref="B31:E31"/>
    <mergeCell ref="F31:H31"/>
    <mergeCell ref="B32:E32"/>
    <mergeCell ref="F32:H32"/>
    <mergeCell ref="B33:E33"/>
    <mergeCell ref="F33:H33"/>
    <mergeCell ref="A27:H27"/>
    <mergeCell ref="B29:E29"/>
    <mergeCell ref="F29:H29"/>
    <mergeCell ref="B30:E30"/>
    <mergeCell ref="F30:H30"/>
    <mergeCell ref="B22:E22"/>
    <mergeCell ref="F22:H22"/>
    <mergeCell ref="B23:E23"/>
    <mergeCell ref="F23:H23"/>
    <mergeCell ref="B24:E24"/>
    <mergeCell ref="F24:H24"/>
    <mergeCell ref="B19:E19"/>
    <mergeCell ref="F19:H19"/>
    <mergeCell ref="B20:E20"/>
    <mergeCell ref="F20:H20"/>
    <mergeCell ref="B21:E21"/>
    <mergeCell ref="F21:H21"/>
    <mergeCell ref="B8:H8"/>
    <mergeCell ref="B9:H9"/>
    <mergeCell ref="A11:H11"/>
    <mergeCell ref="A13:H13"/>
    <mergeCell ref="A17:H17"/>
    <mergeCell ref="A1:H1"/>
    <mergeCell ref="A2:H2"/>
    <mergeCell ref="A3:H3"/>
    <mergeCell ref="A5:H5"/>
    <mergeCell ref="B7:H7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34008-8822-9BD9-B967-9F6F7ADCA402}">
  <dimension ref="A1:H76"/>
  <sheetViews>
    <sheetView topLeftCell="A3" workbookViewId="0">
      <selection activeCell="A74" sqref="A74:H74"/>
    </sheetView>
  </sheetViews>
  <sheetFormatPr defaultColWidth="8.88671875" defaultRowHeight="15" customHeight="1"/>
  <cols>
    <col min="1" max="2" width="8.5546875" customWidth="1"/>
    <col min="3" max="8" width="14.33203125" customWidth="1"/>
  </cols>
  <sheetData>
    <row r="1" spans="1:8" ht="24.75" customHeight="1">
      <c r="A1" s="47" t="s">
        <v>125</v>
      </c>
      <c r="B1" s="48"/>
      <c r="C1" s="48"/>
      <c r="D1" s="48"/>
      <c r="E1" s="48"/>
      <c r="F1" s="48"/>
      <c r="G1" s="48"/>
      <c r="H1" s="48"/>
    </row>
    <row r="2" spans="1:8" ht="18.75" customHeight="1">
      <c r="A2" s="49" t="s">
        <v>126</v>
      </c>
      <c r="B2" s="48"/>
      <c r="C2" s="48"/>
      <c r="D2" s="48"/>
      <c r="E2" s="48"/>
      <c r="F2" s="48"/>
      <c r="G2" s="48"/>
      <c r="H2" s="48"/>
    </row>
    <row r="4" spans="1:8" ht="21" customHeight="1">
      <c r="A4" s="50" t="s">
        <v>127</v>
      </c>
      <c r="B4" s="48"/>
      <c r="C4" s="48"/>
      <c r="D4" s="48"/>
      <c r="E4" s="48"/>
      <c r="F4" s="48"/>
      <c r="G4" s="48"/>
      <c r="H4" s="48"/>
    </row>
    <row r="5" spans="1:8" ht="15" customHeight="1">
      <c r="A5" s="51"/>
      <c r="B5" s="48"/>
      <c r="C5" s="48"/>
      <c r="D5" s="48"/>
      <c r="E5" s="48"/>
      <c r="F5" s="48"/>
      <c r="G5" s="48"/>
      <c r="H5" s="48"/>
    </row>
    <row r="6" spans="1:8" ht="18.75" customHeight="1">
      <c r="A6" s="52" t="s">
        <v>128</v>
      </c>
      <c r="B6" s="48"/>
      <c r="C6" s="48"/>
      <c r="E6" s="53" t="s">
        <v>129</v>
      </c>
      <c r="F6" s="48"/>
      <c r="G6" s="48"/>
      <c r="H6" s="48"/>
    </row>
    <row r="7" spans="1:8" ht="21" customHeight="1">
      <c r="A7" s="54" t="s">
        <v>130</v>
      </c>
      <c r="B7" s="48"/>
      <c r="C7" s="48"/>
      <c r="E7" s="55" t="s">
        <v>131</v>
      </c>
      <c r="F7" s="48"/>
      <c r="G7" s="48"/>
      <c r="H7" s="48"/>
    </row>
    <row r="8" spans="1:8" ht="15" customHeight="1">
      <c r="A8" s="56" t="s">
        <v>132</v>
      </c>
      <c r="B8" s="48"/>
      <c r="C8" s="48"/>
      <c r="E8" s="56" t="s">
        <v>133</v>
      </c>
      <c r="F8" s="48"/>
      <c r="G8" s="48"/>
      <c r="H8" s="48"/>
    </row>
    <row r="10" spans="1:8" ht="18.75" customHeight="1">
      <c r="A10" s="57" t="s">
        <v>134</v>
      </c>
      <c r="B10" s="48"/>
      <c r="C10" s="48"/>
      <c r="D10" s="48"/>
      <c r="E10" s="48"/>
      <c r="F10" s="48"/>
      <c r="G10" s="48"/>
      <c r="H10" s="48"/>
    </row>
    <row r="12" spans="1:8" ht="22.5" customHeight="1">
      <c r="A12" s="58" t="s">
        <v>4</v>
      </c>
      <c r="B12" s="48"/>
      <c r="C12" s="59" t="s">
        <v>135</v>
      </c>
      <c r="D12" s="48"/>
      <c r="E12" s="48"/>
      <c r="F12" s="48"/>
      <c r="G12" s="48"/>
      <c r="H12" s="48"/>
    </row>
    <row r="13" spans="1:8" ht="15" customHeight="1">
      <c r="A13" s="60" t="s">
        <v>136</v>
      </c>
      <c r="B13" s="48"/>
      <c r="C13" s="48"/>
      <c r="D13" s="48"/>
      <c r="E13" s="48"/>
      <c r="F13" s="48"/>
      <c r="G13" s="48"/>
      <c r="H13" s="48"/>
    </row>
    <row r="15" spans="1:8" ht="22.5" customHeight="1">
      <c r="A15" s="58" t="s">
        <v>6</v>
      </c>
      <c r="B15" s="48"/>
      <c r="C15" s="59" t="s">
        <v>137</v>
      </c>
      <c r="D15" s="48"/>
      <c r="E15" s="48"/>
      <c r="F15" s="48"/>
      <c r="G15" s="48"/>
      <c r="H15" s="48"/>
    </row>
    <row r="16" spans="1:8" ht="15" customHeight="1">
      <c r="A16" s="61" t="s">
        <v>138</v>
      </c>
      <c r="B16" s="48"/>
      <c r="C16" s="48"/>
      <c r="D16" s="48"/>
      <c r="E16" s="48"/>
      <c r="F16" s="48"/>
      <c r="G16" s="48"/>
      <c r="H16" s="48"/>
    </row>
    <row r="18" spans="1:8" ht="22.5" customHeight="1">
      <c r="A18" s="58" t="s">
        <v>8</v>
      </c>
      <c r="B18" s="48"/>
      <c r="C18" s="59" t="s">
        <v>139</v>
      </c>
      <c r="D18" s="48"/>
      <c r="E18" s="48"/>
      <c r="F18" s="48"/>
      <c r="G18" s="48"/>
      <c r="H18" s="48"/>
    </row>
    <row r="19" spans="1:8" ht="15" customHeight="1">
      <c r="A19" s="62" t="s">
        <v>140</v>
      </c>
      <c r="B19" s="48"/>
      <c r="C19" s="48"/>
      <c r="D19" s="48"/>
      <c r="E19" s="48"/>
      <c r="F19" s="48"/>
      <c r="G19" s="48"/>
      <c r="H19" s="48"/>
    </row>
    <row r="21" spans="1:8" ht="15.75" customHeight="1">
      <c r="A21" s="63" t="s">
        <v>141</v>
      </c>
      <c r="B21" s="48"/>
      <c r="C21" s="48"/>
      <c r="D21" s="48"/>
      <c r="E21" s="48"/>
      <c r="F21" s="48"/>
      <c r="G21" s="48"/>
      <c r="H21" s="48"/>
    </row>
    <row r="24" spans="1:8" ht="18.75" customHeight="1">
      <c r="A24" s="64" t="s">
        <v>142</v>
      </c>
      <c r="B24" s="48"/>
      <c r="C24" s="48"/>
      <c r="D24" s="48"/>
      <c r="E24" s="48"/>
      <c r="F24" s="48"/>
      <c r="G24" s="48"/>
      <c r="H24" s="48"/>
    </row>
    <row r="26" spans="1:8" ht="17.25" customHeight="1">
      <c r="A26" s="65" t="s">
        <v>143</v>
      </c>
      <c r="B26" s="48"/>
      <c r="C26" s="48"/>
      <c r="D26" s="48"/>
      <c r="E26" s="48"/>
      <c r="F26" s="48"/>
      <c r="G26" s="48"/>
      <c r="H26" s="48"/>
    </row>
    <row r="27" spans="1:8" ht="15" customHeight="1">
      <c r="A27" s="66" t="s">
        <v>144</v>
      </c>
      <c r="B27" s="48"/>
      <c r="C27" s="48"/>
      <c r="D27" s="48"/>
      <c r="E27" s="48"/>
      <c r="F27" s="48"/>
      <c r="G27" s="48"/>
      <c r="H27" s="48"/>
    </row>
    <row r="28" spans="1:8" ht="15.75" customHeight="1">
      <c r="A28" s="67" t="s">
        <v>145</v>
      </c>
      <c r="B28" s="48"/>
      <c r="C28" s="48"/>
      <c r="D28" s="48"/>
      <c r="E28" s="48"/>
      <c r="F28" s="48"/>
      <c r="G28" s="48"/>
      <c r="H28" s="48"/>
    </row>
    <row r="30" spans="1:8" ht="18.75" customHeight="1">
      <c r="A30" s="68" t="s">
        <v>146</v>
      </c>
      <c r="B30" s="48"/>
      <c r="C30" s="48"/>
      <c r="D30" s="48"/>
      <c r="E30" s="48"/>
      <c r="F30" s="48"/>
      <c r="G30" s="48"/>
      <c r="H30" s="48"/>
    </row>
    <row r="32" spans="1:8" ht="17.25" customHeight="1">
      <c r="A32" s="69" t="s">
        <v>147</v>
      </c>
      <c r="B32" s="48"/>
      <c r="C32" s="48"/>
      <c r="D32" s="48"/>
      <c r="E32" s="48"/>
      <c r="F32" s="48"/>
      <c r="G32" s="48"/>
      <c r="H32" s="48"/>
    </row>
    <row r="33" spans="1:8" ht="15" customHeight="1">
      <c r="A33" s="12">
        <v>1</v>
      </c>
      <c r="B33" s="70" t="s">
        <v>148</v>
      </c>
      <c r="C33" s="48"/>
      <c r="D33" s="48"/>
      <c r="E33" s="48"/>
      <c r="F33" s="48"/>
      <c r="G33" s="48"/>
      <c r="H33" s="48"/>
    </row>
    <row r="34" spans="1:8" ht="15" customHeight="1">
      <c r="A34" s="12">
        <v>2</v>
      </c>
      <c r="B34" s="70" t="s">
        <v>149</v>
      </c>
      <c r="C34" s="48"/>
      <c r="D34" s="48"/>
      <c r="E34" s="48"/>
      <c r="F34" s="48"/>
      <c r="G34" s="48"/>
      <c r="H34" s="48"/>
    </row>
    <row r="35" spans="1:8" ht="15" customHeight="1">
      <c r="A35" s="12">
        <v>3</v>
      </c>
      <c r="B35" s="70" t="s">
        <v>150</v>
      </c>
      <c r="C35" s="48"/>
      <c r="D35" s="48"/>
      <c r="E35" s="48"/>
      <c r="F35" s="48"/>
      <c r="G35" s="48"/>
      <c r="H35" s="48"/>
    </row>
    <row r="36" spans="1:8" ht="15" customHeight="1">
      <c r="A36" s="12">
        <v>4</v>
      </c>
      <c r="B36" s="70" t="s">
        <v>151</v>
      </c>
      <c r="C36" s="48"/>
      <c r="D36" s="48"/>
      <c r="E36" s="48"/>
      <c r="F36" s="48"/>
      <c r="G36" s="48"/>
      <c r="H36" s="48"/>
    </row>
    <row r="37" spans="1:8" ht="15" customHeight="1">
      <c r="A37" s="13">
        <v>5</v>
      </c>
      <c r="B37" s="71" t="s">
        <v>152</v>
      </c>
      <c r="C37" s="48"/>
      <c r="D37" s="48"/>
      <c r="E37" s="48"/>
      <c r="F37" s="48"/>
      <c r="G37" s="48"/>
      <c r="H37" s="48"/>
    </row>
    <row r="39" spans="1:8" ht="17.25" customHeight="1">
      <c r="A39" s="69" t="s">
        <v>153</v>
      </c>
      <c r="B39" s="48"/>
      <c r="C39" s="48"/>
      <c r="D39" s="48"/>
      <c r="E39" s="48"/>
      <c r="F39" s="48"/>
      <c r="G39" s="48"/>
      <c r="H39" s="48"/>
    </row>
    <row r="40" spans="1:8" ht="15" customHeight="1">
      <c r="A40" s="12">
        <v>1</v>
      </c>
      <c r="B40" s="70" t="s">
        <v>154</v>
      </c>
      <c r="C40" s="48"/>
      <c r="D40" s="48"/>
      <c r="E40" s="48"/>
      <c r="F40" s="48"/>
      <c r="G40" s="48"/>
      <c r="H40" s="48"/>
    </row>
    <row r="41" spans="1:8" ht="15" customHeight="1">
      <c r="A41" s="12">
        <v>2</v>
      </c>
      <c r="B41" s="70" t="s">
        <v>155</v>
      </c>
      <c r="C41" s="48"/>
      <c r="D41" s="48"/>
      <c r="E41" s="48"/>
      <c r="F41" s="48"/>
      <c r="G41" s="48"/>
      <c r="H41" s="48"/>
    </row>
    <row r="42" spans="1:8" ht="15" customHeight="1">
      <c r="A42" s="12">
        <v>3</v>
      </c>
      <c r="B42" s="70" t="s">
        <v>156</v>
      </c>
      <c r="C42" s="48"/>
      <c r="D42" s="48"/>
      <c r="E42" s="48"/>
      <c r="F42" s="48"/>
      <c r="G42" s="48"/>
      <c r="H42" s="48"/>
    </row>
    <row r="43" spans="1:8" ht="15" customHeight="1">
      <c r="A43" s="12">
        <v>4</v>
      </c>
      <c r="B43" s="70" t="s">
        <v>157</v>
      </c>
      <c r="C43" s="48"/>
      <c r="D43" s="48"/>
      <c r="E43" s="48"/>
      <c r="F43" s="48"/>
      <c r="G43" s="48"/>
      <c r="H43" s="48"/>
    </row>
    <row r="44" spans="1:8" ht="15" customHeight="1">
      <c r="A44" s="13">
        <v>5</v>
      </c>
      <c r="B44" s="71" t="s">
        <v>158</v>
      </c>
      <c r="C44" s="48"/>
      <c r="D44" s="48"/>
      <c r="E44" s="48"/>
      <c r="F44" s="48"/>
      <c r="G44" s="48"/>
      <c r="H44" s="48"/>
    </row>
    <row r="46" spans="1:8" ht="17.25" customHeight="1">
      <c r="A46" s="69" t="s">
        <v>63</v>
      </c>
      <c r="B46" s="48"/>
      <c r="C46" s="48"/>
      <c r="D46" s="48"/>
      <c r="E46" s="48"/>
      <c r="F46" s="48"/>
      <c r="G46" s="48"/>
      <c r="H46" s="48"/>
    </row>
    <row r="47" spans="1:8" ht="15" customHeight="1">
      <c r="A47" s="12">
        <v>1</v>
      </c>
      <c r="B47" s="70" t="s">
        <v>159</v>
      </c>
      <c r="C47" s="48"/>
      <c r="D47" s="48"/>
      <c r="E47" s="48"/>
      <c r="F47" s="48"/>
      <c r="G47" s="48"/>
      <c r="H47" s="48"/>
    </row>
    <row r="48" spans="1:8" ht="15" customHeight="1">
      <c r="A48" s="12">
        <v>2</v>
      </c>
      <c r="B48" s="70" t="s">
        <v>160</v>
      </c>
      <c r="C48" s="48"/>
      <c r="D48" s="48"/>
      <c r="E48" s="48"/>
      <c r="F48" s="48"/>
      <c r="G48" s="48"/>
      <c r="H48" s="48"/>
    </row>
    <row r="49" spans="1:8" ht="15" customHeight="1">
      <c r="A49" s="13">
        <v>3</v>
      </c>
      <c r="B49" s="71" t="s">
        <v>161</v>
      </c>
      <c r="C49" s="48"/>
      <c r="D49" s="48"/>
      <c r="E49" s="48"/>
      <c r="F49" s="48"/>
      <c r="G49" s="48"/>
      <c r="H49" s="48"/>
    </row>
    <row r="51" spans="1:8" ht="18.75" customHeight="1">
      <c r="A51" s="53" t="s">
        <v>162</v>
      </c>
      <c r="B51" s="48"/>
      <c r="C51" s="48"/>
      <c r="D51" s="48"/>
      <c r="E51" s="48"/>
      <c r="F51" s="48"/>
      <c r="G51" s="48"/>
      <c r="H51" s="48"/>
    </row>
    <row r="53" spans="1:8" ht="15" customHeight="1">
      <c r="A53" s="72" t="s">
        <v>163</v>
      </c>
      <c r="B53" s="48"/>
      <c r="C53" s="73" t="s">
        <v>164</v>
      </c>
      <c r="D53" s="48"/>
      <c r="E53" s="48"/>
      <c r="F53" s="48"/>
      <c r="G53" s="48"/>
      <c r="H53" s="48"/>
    </row>
    <row r="55" spans="1:8" ht="15" customHeight="1">
      <c r="A55" s="72" t="s">
        <v>165</v>
      </c>
      <c r="B55" s="48"/>
      <c r="C55" s="73" t="s">
        <v>166</v>
      </c>
      <c r="D55" s="48"/>
      <c r="E55" s="48"/>
      <c r="F55" s="48"/>
      <c r="G55" s="48"/>
      <c r="H55" s="48"/>
    </row>
    <row r="57" spans="1:8" ht="15" customHeight="1">
      <c r="A57" s="72" t="s">
        <v>167</v>
      </c>
      <c r="B57" s="48"/>
      <c r="C57" s="73" t="s">
        <v>168</v>
      </c>
      <c r="D57" s="48"/>
      <c r="E57" s="48"/>
      <c r="F57" s="48"/>
      <c r="G57" s="48"/>
      <c r="H57" s="48"/>
    </row>
    <row r="59" spans="1:8" ht="15" customHeight="1">
      <c r="A59" s="72" t="s">
        <v>169</v>
      </c>
      <c r="B59" s="48"/>
      <c r="C59" s="73" t="s">
        <v>170</v>
      </c>
      <c r="D59" s="48"/>
      <c r="E59" s="48"/>
      <c r="F59" s="48"/>
      <c r="G59" s="48"/>
      <c r="H59" s="48"/>
    </row>
    <row r="62" spans="1:8" ht="18.75" customHeight="1">
      <c r="A62" s="74" t="s">
        <v>171</v>
      </c>
      <c r="B62" s="48"/>
      <c r="C62" s="48"/>
      <c r="D62" s="48"/>
      <c r="E62" s="48"/>
      <c r="F62" s="48"/>
      <c r="G62" s="48"/>
      <c r="H62" s="48"/>
    </row>
    <row r="64" spans="1:8" ht="15" customHeight="1">
      <c r="A64" s="75" t="s">
        <v>172</v>
      </c>
      <c r="B64" s="48"/>
      <c r="C64" s="48"/>
      <c r="D64" s="70" t="s">
        <v>173</v>
      </c>
      <c r="E64" s="48"/>
      <c r="F64" s="48"/>
      <c r="G64" s="48"/>
      <c r="H64" s="48"/>
    </row>
    <row r="65" spans="1:8" ht="15" customHeight="1">
      <c r="A65" s="75" t="s">
        <v>174</v>
      </c>
      <c r="B65" s="48"/>
      <c r="C65" s="48"/>
      <c r="D65" s="70" t="s">
        <v>175</v>
      </c>
      <c r="E65" s="48"/>
      <c r="F65" s="48"/>
      <c r="G65" s="48"/>
      <c r="H65" s="48"/>
    </row>
    <row r="66" spans="1:8" ht="15" customHeight="1">
      <c r="A66" s="75" t="s">
        <v>176</v>
      </c>
      <c r="B66" s="48"/>
      <c r="C66" s="48"/>
      <c r="D66" s="70" t="s">
        <v>177</v>
      </c>
      <c r="E66" s="48"/>
      <c r="F66" s="48"/>
      <c r="G66" s="48"/>
      <c r="H66" s="48"/>
    </row>
    <row r="67" spans="1:8" ht="15" customHeight="1">
      <c r="A67" s="75" t="s">
        <v>178</v>
      </c>
      <c r="B67" s="48"/>
      <c r="C67" s="48"/>
      <c r="D67" s="70" t="s">
        <v>179</v>
      </c>
      <c r="E67" s="48"/>
      <c r="F67" s="48"/>
      <c r="G67" s="48"/>
      <c r="H67" s="48"/>
    </row>
    <row r="68" spans="1:8" ht="15" customHeight="1">
      <c r="A68" s="75" t="s">
        <v>180</v>
      </c>
      <c r="B68" s="48"/>
      <c r="C68" s="48"/>
      <c r="D68" s="76" t="s">
        <v>181</v>
      </c>
      <c r="E68" s="48"/>
      <c r="F68" s="48"/>
      <c r="G68" s="48"/>
      <c r="H68" s="48"/>
    </row>
    <row r="70" spans="1:8" ht="15" customHeight="1">
      <c r="A70" s="77" t="s">
        <v>182</v>
      </c>
      <c r="B70" s="48"/>
      <c r="C70" s="48"/>
      <c r="D70" s="48"/>
      <c r="E70" s="48"/>
      <c r="F70" s="48"/>
      <c r="G70" s="48"/>
      <c r="H70" s="48"/>
    </row>
    <row r="74" spans="1:8" ht="15.75" customHeight="1">
      <c r="A74" s="78" t="s">
        <v>183</v>
      </c>
      <c r="B74" s="48"/>
      <c r="C74" s="48"/>
      <c r="D74" s="48"/>
      <c r="E74" s="48"/>
      <c r="F74" s="48"/>
      <c r="G74" s="48"/>
      <c r="H74" s="48"/>
    </row>
    <row r="76" spans="1:8" ht="14.25" customHeight="1">
      <c r="A76" s="79" t="s">
        <v>184</v>
      </c>
      <c r="B76" s="48"/>
      <c r="C76" s="48"/>
      <c r="D76" s="48"/>
      <c r="E76" s="48"/>
      <c r="F76" s="48"/>
      <c r="G76" s="48"/>
      <c r="H76" s="48"/>
    </row>
  </sheetData>
  <mergeCells count="65">
    <mergeCell ref="A74:H74"/>
    <mergeCell ref="A76:H76"/>
    <mergeCell ref="A67:C67"/>
    <mergeCell ref="D67:H67"/>
    <mergeCell ref="A68:C68"/>
    <mergeCell ref="D68:H68"/>
    <mergeCell ref="A70:H70"/>
    <mergeCell ref="A64:C64"/>
    <mergeCell ref="D64:H64"/>
    <mergeCell ref="A65:C65"/>
    <mergeCell ref="D65:H65"/>
    <mergeCell ref="A66:C66"/>
    <mergeCell ref="D66:H66"/>
    <mergeCell ref="A57:B57"/>
    <mergeCell ref="C57:H57"/>
    <mergeCell ref="A59:B59"/>
    <mergeCell ref="C59:H59"/>
    <mergeCell ref="A62:H62"/>
    <mergeCell ref="B49:H49"/>
    <mergeCell ref="A51:H51"/>
    <mergeCell ref="A53:B53"/>
    <mergeCell ref="C53:H53"/>
    <mergeCell ref="A55:B55"/>
    <mergeCell ref="C55:H55"/>
    <mergeCell ref="B43:H43"/>
    <mergeCell ref="B44:H44"/>
    <mergeCell ref="A46:H46"/>
    <mergeCell ref="B47:H47"/>
    <mergeCell ref="B48:H48"/>
    <mergeCell ref="B37:H37"/>
    <mergeCell ref="A39:H39"/>
    <mergeCell ref="B40:H40"/>
    <mergeCell ref="B41:H41"/>
    <mergeCell ref="B42:H42"/>
    <mergeCell ref="A32:H32"/>
    <mergeCell ref="B33:H33"/>
    <mergeCell ref="B34:H34"/>
    <mergeCell ref="B35:H35"/>
    <mergeCell ref="B36:H36"/>
    <mergeCell ref="A24:H24"/>
    <mergeCell ref="A26:H26"/>
    <mergeCell ref="A27:H27"/>
    <mergeCell ref="A28:H28"/>
    <mergeCell ref="A30:H30"/>
    <mergeCell ref="A16:H16"/>
    <mergeCell ref="A18:B18"/>
    <mergeCell ref="C18:H18"/>
    <mergeCell ref="A19:H19"/>
    <mergeCell ref="A21:H21"/>
    <mergeCell ref="A12:B12"/>
    <mergeCell ref="C12:H12"/>
    <mergeCell ref="A13:H13"/>
    <mergeCell ref="A15:B15"/>
    <mergeCell ref="C15:H15"/>
    <mergeCell ref="A7:C7"/>
    <mergeCell ref="E7:H7"/>
    <mergeCell ref="A8:C8"/>
    <mergeCell ref="E8:H8"/>
    <mergeCell ref="A10:H10"/>
    <mergeCell ref="A1:H1"/>
    <mergeCell ref="A2:H2"/>
    <mergeCell ref="A4:H4"/>
    <mergeCell ref="A5:H5"/>
    <mergeCell ref="A6:C6"/>
    <mergeCell ref="E6:H6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AA438-D758-1318-6121-DC006FF9C288}">
  <dimension ref="A1:L38"/>
  <sheetViews>
    <sheetView topLeftCell="A9" workbookViewId="0">
      <selection sqref="A1:L1"/>
    </sheetView>
  </sheetViews>
  <sheetFormatPr defaultColWidth="8.88671875" defaultRowHeight="15" customHeight="1"/>
  <cols>
    <col min="1" max="1" width="20" customWidth="1"/>
    <col min="2" max="4" width="12.109375" customWidth="1"/>
    <col min="5" max="5" width="16.5546875" bestFit="1" customWidth="1"/>
    <col min="6" max="12" width="12.109375" customWidth="1"/>
  </cols>
  <sheetData>
    <row r="1" spans="1:12" ht="24.75" customHeight="1">
      <c r="A1" s="99" t="s">
        <v>185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</row>
    <row r="2" spans="1:12" ht="18.75" customHeight="1">
      <c r="A2" s="100" t="s">
        <v>186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12" ht="15.75" customHeight="1">
      <c r="A3" s="101" t="s">
        <v>187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5" spans="1:12" ht="15" customHeight="1">
      <c r="A5" s="102" t="s">
        <v>188</v>
      </c>
      <c r="B5" s="103"/>
      <c r="C5" s="104"/>
      <c r="D5" s="113" t="s">
        <v>189</v>
      </c>
      <c r="E5" s="103"/>
      <c r="F5" s="104"/>
      <c r="G5" s="115" t="s">
        <v>190</v>
      </c>
      <c r="H5" s="103"/>
      <c r="I5" s="104"/>
      <c r="J5" s="117" t="s">
        <v>191</v>
      </c>
      <c r="K5" s="103"/>
      <c r="L5" s="104"/>
    </row>
    <row r="6" spans="1:12" ht="15" customHeight="1">
      <c r="A6" s="105">
        <f>'Financial Projections'!E28</f>
        <v>5834.25</v>
      </c>
      <c r="B6" s="48"/>
      <c r="C6" s="106"/>
      <c r="D6" s="114">
        <f>'Financial Projections'!E30</f>
        <v>4.1182941176470589</v>
      </c>
      <c r="E6" s="48"/>
      <c r="F6" s="106"/>
      <c r="G6" s="116" t="str">
        <f>TEXT('Financial Projections'!E31,"0.0")&amp;" months"</f>
        <v>2.9 months</v>
      </c>
      <c r="H6" s="48"/>
      <c r="I6" s="106"/>
      <c r="J6" s="105">
        <f>'Financial Projections'!E29</f>
        <v>70011</v>
      </c>
      <c r="K6" s="48"/>
      <c r="L6" s="106"/>
    </row>
    <row r="7" spans="1:12" ht="15" customHeight="1">
      <c r="A7" s="107"/>
      <c r="B7" s="48"/>
      <c r="C7" s="106"/>
      <c r="D7" s="107"/>
      <c r="E7" s="48"/>
      <c r="F7" s="106"/>
      <c r="G7" s="107"/>
      <c r="H7" s="48"/>
      <c r="I7" s="106"/>
      <c r="J7" s="107"/>
      <c r="K7" s="48"/>
      <c r="L7" s="106"/>
    </row>
    <row r="8" spans="1:12" ht="15" customHeight="1">
      <c r="A8" s="107"/>
      <c r="B8" s="48"/>
      <c r="C8" s="106"/>
      <c r="D8" s="107"/>
      <c r="E8" s="48"/>
      <c r="F8" s="106"/>
      <c r="G8" s="107"/>
      <c r="H8" s="48"/>
      <c r="I8" s="106"/>
      <c r="J8" s="107"/>
      <c r="K8" s="48"/>
      <c r="L8" s="106"/>
    </row>
    <row r="9" spans="1:12" ht="14.25" customHeight="1">
      <c r="A9" s="108" t="s">
        <v>192</v>
      </c>
      <c r="B9" s="48"/>
      <c r="C9" s="106"/>
      <c r="D9" s="108" t="s">
        <v>192</v>
      </c>
      <c r="E9" s="48"/>
      <c r="F9" s="106"/>
      <c r="G9" s="108" t="s">
        <v>192</v>
      </c>
      <c r="H9" s="48"/>
      <c r="I9" s="106"/>
      <c r="J9" s="108" t="s">
        <v>192</v>
      </c>
      <c r="K9" s="48"/>
      <c r="L9" s="106"/>
    </row>
    <row r="10" spans="1:12" ht="15" customHeight="1">
      <c r="A10" s="109" t="s">
        <v>193</v>
      </c>
      <c r="B10" s="48"/>
      <c r="C10" s="106"/>
      <c r="D10" s="109" t="s">
        <v>194</v>
      </c>
      <c r="E10" s="48"/>
      <c r="F10" s="106"/>
      <c r="G10" s="109" t="s">
        <v>195</v>
      </c>
      <c r="H10" s="48"/>
      <c r="I10" s="106"/>
      <c r="J10" s="109" t="s">
        <v>196</v>
      </c>
      <c r="K10" s="48"/>
      <c r="L10" s="106"/>
    </row>
    <row r="11" spans="1:12" ht="15" customHeight="1">
      <c r="A11" s="110"/>
      <c r="B11" s="111"/>
      <c r="C11" s="112"/>
      <c r="D11" s="110"/>
      <c r="E11" s="111"/>
      <c r="F11" s="112"/>
      <c r="G11" s="110"/>
      <c r="H11" s="111"/>
      <c r="I11" s="112"/>
      <c r="J11" s="110"/>
      <c r="K11" s="111"/>
      <c r="L11" s="112"/>
    </row>
    <row r="13" spans="1:12" ht="18.75" customHeight="1">
      <c r="A13" s="118" t="s">
        <v>197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</row>
    <row r="14" spans="1:12" ht="15" customHeight="1">
      <c r="A14" s="14" t="s">
        <v>198</v>
      </c>
      <c r="B14" s="119" t="s">
        <v>199</v>
      </c>
      <c r="C14" s="48"/>
      <c r="D14" s="48"/>
      <c r="E14" s="120" t="s">
        <v>200</v>
      </c>
      <c r="F14" s="48"/>
      <c r="G14" s="48"/>
      <c r="H14" s="121" t="s">
        <v>201</v>
      </c>
      <c r="I14" s="48"/>
      <c r="J14" s="48"/>
      <c r="K14" s="119" t="s">
        <v>202</v>
      </c>
      <c r="L14" s="48"/>
    </row>
    <row r="15" spans="1:12" ht="15" customHeight="1">
      <c r="A15" s="15"/>
      <c r="B15" s="15" t="s">
        <v>203</v>
      </c>
      <c r="C15" s="15" t="s">
        <v>204</v>
      </c>
      <c r="D15" s="15" t="s">
        <v>205</v>
      </c>
      <c r="E15" s="15" t="s">
        <v>203</v>
      </c>
      <c r="F15" s="15" t="s">
        <v>204</v>
      </c>
      <c r="G15" s="15" t="s">
        <v>205</v>
      </c>
      <c r="H15" s="15" t="s">
        <v>203</v>
      </c>
      <c r="I15" s="15" t="s">
        <v>204</v>
      </c>
      <c r="J15" s="15" t="s">
        <v>205</v>
      </c>
      <c r="K15" s="15"/>
      <c r="L15" s="15"/>
    </row>
    <row r="16" spans="1:12" ht="15" customHeight="1">
      <c r="A16" t="s">
        <v>206</v>
      </c>
      <c r="B16" s="16">
        <f>'Financial Projections'!C28</f>
        <v>1369.5</v>
      </c>
      <c r="C16" s="16">
        <f>'Financial Projections'!C29</f>
        <v>16434</v>
      </c>
      <c r="D16" s="17">
        <f>'Financial Projections'!C30</f>
        <v>0.96670588235294119</v>
      </c>
      <c r="E16" s="16">
        <f>'Financial Projections'!E28</f>
        <v>5834.25</v>
      </c>
      <c r="F16" s="16">
        <f>'Financial Projections'!E29</f>
        <v>70011</v>
      </c>
      <c r="G16" s="17">
        <f>'Financial Projections'!E30</f>
        <v>4.1182941176470589</v>
      </c>
      <c r="H16" s="16">
        <f>'Financial Projections'!G28</f>
        <v>11104.8</v>
      </c>
      <c r="I16" s="16">
        <f>'Financial Projections'!G29</f>
        <v>133257.59999999998</v>
      </c>
      <c r="J16" s="17">
        <f>'Financial Projections'!G30</f>
        <v>7.8386823529411753</v>
      </c>
      <c r="K16" s="48" t="str">
        <f t="shared" ref="K16:K17" si="0">TEXT(B16,"$#,##0")&amp;" - "&amp;TEXT(H16,"$#,##0")</f>
        <v>$1,370 - $11,105</v>
      </c>
      <c r="L16" s="48"/>
    </row>
    <row r="17" spans="1:12" ht="15" customHeight="1">
      <c r="A17" t="s">
        <v>207</v>
      </c>
      <c r="B17" s="16">
        <f>'Financial Projections'!C24</f>
        <v>2739</v>
      </c>
      <c r="C17" s="16">
        <f t="shared" ref="C17:I17" si="1">B17*12</f>
        <v>32868</v>
      </c>
      <c r="D17" s="17">
        <f>C17/'Assumptions &amp; Variables'!B56</f>
        <v>1.9334117647058824</v>
      </c>
      <c r="E17" s="16">
        <f>'Financial Projections'!E24</f>
        <v>11668.5</v>
      </c>
      <c r="F17" s="16">
        <f t="shared" si="1"/>
        <v>140022</v>
      </c>
      <c r="G17" s="17">
        <f>F17/'Assumptions &amp; Variables'!B56</f>
        <v>8.2365882352941178</v>
      </c>
      <c r="H17" s="16">
        <f>'Financial Projections'!G24</f>
        <v>22209.599999999999</v>
      </c>
      <c r="I17" s="16">
        <f t="shared" si="1"/>
        <v>266515.19999999995</v>
      </c>
      <c r="J17" s="17">
        <f>I17/'Assumptions &amp; Variables'!B56</f>
        <v>15.677364705882351</v>
      </c>
      <c r="K17" s="48" t="str">
        <f t="shared" si="0"/>
        <v>$2,739 - $22,210</v>
      </c>
      <c r="L17" s="48"/>
    </row>
    <row r="18" spans="1:12" ht="15" customHeight="1">
      <c r="A18" t="s">
        <v>208</v>
      </c>
      <c r="B18" s="17">
        <f>'Financial Projections'!C25</f>
        <v>0.10741176470588236</v>
      </c>
      <c r="C18" s="18"/>
      <c r="D18" s="18"/>
      <c r="E18" s="17">
        <f>'Financial Projections'!E25</f>
        <v>0.27585106382978725</v>
      </c>
      <c r="F18" s="18"/>
      <c r="G18" s="18"/>
      <c r="H18" s="17">
        <f>'Financial Projections'!G25</f>
        <v>0.3652894736842105</v>
      </c>
      <c r="I18" s="18"/>
      <c r="J18" s="18"/>
      <c r="K18" s="48" t="str">
        <f>TEXT(B18,"0.0%")&amp;" - "&amp;TEXT(H18,"0.0%")</f>
        <v>10.7% - 36.5%</v>
      </c>
      <c r="L18" s="48"/>
    </row>
    <row r="19" spans="1:12" ht="15" customHeight="1">
      <c r="A19" t="s">
        <v>209</v>
      </c>
      <c r="B19" s="18" t="str">
        <f>TEXT('Financial Projections'!C31,"0.0")&amp;" mo"</f>
        <v>12.4 mo</v>
      </c>
      <c r="C19" s="18"/>
      <c r="D19" s="18"/>
      <c r="E19" s="18" t="str">
        <f>TEXT('Financial Projections'!E31,"0.0")&amp;" mo"</f>
        <v>2.9 mo</v>
      </c>
      <c r="F19" s="18"/>
      <c r="G19" s="18"/>
      <c r="H19" s="18" t="str">
        <f>TEXT('Financial Projections'!G31,"0.0")&amp;" mo"</f>
        <v>1.5 mo</v>
      </c>
      <c r="I19" s="18"/>
      <c r="J19" s="18"/>
      <c r="K19" s="48" t="str">
        <f>TEXT('Financial Projections'!G31,"0.0")&amp;" - "&amp;TEXT('Financial Projections'!C31,"0.0")&amp;" months"</f>
        <v>1.5 - 12.4 months</v>
      </c>
      <c r="L19" s="48"/>
    </row>
    <row r="24" spans="1:12" ht="17.25" customHeight="1">
      <c r="A24" s="122" t="s">
        <v>210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</row>
    <row r="26" spans="1:12" ht="15" customHeight="1">
      <c r="A26" s="19" t="s">
        <v>211</v>
      </c>
      <c r="B26" s="20">
        <f>'Financial Projections'!E9</f>
        <v>37800</v>
      </c>
      <c r="E26" s="19" t="s">
        <v>212</v>
      </c>
      <c r="F26" s="20">
        <f>'Financial Projections'!E14</f>
        <v>12690</v>
      </c>
      <c r="I26" s="19" t="s">
        <v>213</v>
      </c>
      <c r="J26" s="20">
        <f>'Financial Projections'!E15</f>
        <v>29610</v>
      </c>
    </row>
    <row r="27" spans="1:12" ht="15" customHeight="1">
      <c r="A27" s="19" t="s">
        <v>214</v>
      </c>
      <c r="B27" s="20">
        <f>'Financial Projections'!E10</f>
        <v>4500</v>
      </c>
      <c r="E27" s="19" t="s">
        <v>215</v>
      </c>
      <c r="F27" s="20">
        <f>'Financial Projections'!E20</f>
        <v>13500</v>
      </c>
      <c r="I27" s="19" t="s">
        <v>216</v>
      </c>
      <c r="J27" s="20">
        <f>'Financial Projections'!E17</f>
        <v>25168.5</v>
      </c>
    </row>
    <row r="28" spans="1:12" ht="15" customHeight="1">
      <c r="A28" s="19" t="s">
        <v>217</v>
      </c>
      <c r="B28" s="21">
        <f>'Financial Projections'!E11</f>
        <v>42300</v>
      </c>
      <c r="E28" s="19" t="s">
        <v>218</v>
      </c>
      <c r="F28" s="20">
        <f>'Financial Projections'!E16</f>
        <v>4441.5</v>
      </c>
      <c r="I28" s="19" t="s">
        <v>219</v>
      </c>
      <c r="J28" s="21">
        <f>'Financial Projections'!E24</f>
        <v>11668.5</v>
      </c>
    </row>
    <row r="30" spans="1:12" ht="15.75" customHeight="1">
      <c r="A30" s="123" t="s">
        <v>220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</row>
    <row r="31" spans="1:12" ht="14.25" customHeight="1">
      <c r="A31" s="124" t="s">
        <v>221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</row>
    <row r="35" spans="1:12" ht="15" customHeight="1">
      <c r="A35" s="125" t="s">
        <v>222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</row>
    <row r="36" spans="1:12" ht="15" customHeight="1">
      <c r="A36" s="126" t="s">
        <v>223</v>
      </c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</row>
    <row r="37" spans="1:12" ht="15" customHeight="1">
      <c r="A37" s="127" t="s">
        <v>224</v>
      </c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</row>
    <row r="38" spans="1:12" ht="15" customHeight="1">
      <c r="A38" s="128" t="s">
        <v>225</v>
      </c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</row>
  </sheetData>
  <mergeCells count="35">
    <mergeCell ref="A38:L38"/>
    <mergeCell ref="A30:L30"/>
    <mergeCell ref="A31:L31"/>
    <mergeCell ref="A35:L35"/>
    <mergeCell ref="A36:L36"/>
    <mergeCell ref="A37:L37"/>
    <mergeCell ref="K16:L16"/>
    <mergeCell ref="K17:L17"/>
    <mergeCell ref="K18:L18"/>
    <mergeCell ref="K19:L19"/>
    <mergeCell ref="A24:L24"/>
    <mergeCell ref="A13:L13"/>
    <mergeCell ref="B14:D14"/>
    <mergeCell ref="E14:G14"/>
    <mergeCell ref="H14:J14"/>
    <mergeCell ref="K14:L14"/>
    <mergeCell ref="G9:I9"/>
    <mergeCell ref="G10:I11"/>
    <mergeCell ref="J5:L5"/>
    <mergeCell ref="J6:L8"/>
    <mergeCell ref="J9:L9"/>
    <mergeCell ref="J10:L11"/>
    <mergeCell ref="A9:C9"/>
    <mergeCell ref="A10:C11"/>
    <mergeCell ref="D5:F5"/>
    <mergeCell ref="D6:F8"/>
    <mergeCell ref="D9:F9"/>
    <mergeCell ref="D10:F11"/>
    <mergeCell ref="A1:L1"/>
    <mergeCell ref="A2:L2"/>
    <mergeCell ref="A3:L3"/>
    <mergeCell ref="A5:C5"/>
    <mergeCell ref="A6:C8"/>
    <mergeCell ref="G5:I5"/>
    <mergeCell ref="G6:I8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7F9F8-945F-8838-72D7-B0AEE159D158}">
  <dimension ref="A1:F71"/>
  <sheetViews>
    <sheetView topLeftCell="A47" workbookViewId="0">
      <selection sqref="A1:F1"/>
    </sheetView>
  </sheetViews>
  <sheetFormatPr defaultColWidth="8.88671875" defaultRowHeight="15" customHeight="1"/>
  <cols>
    <col min="1" max="1" width="28.5546875" customWidth="1"/>
    <col min="2" max="4" width="17.109375" customWidth="1"/>
    <col min="5" max="5" width="14.33203125" customWidth="1"/>
    <col min="6" max="6" width="11.44140625" customWidth="1"/>
  </cols>
  <sheetData>
    <row r="1" spans="1:6" ht="21" customHeight="1">
      <c r="A1" s="129" t="s">
        <v>226</v>
      </c>
      <c r="B1" s="48"/>
      <c r="C1" s="48"/>
      <c r="D1" s="48"/>
      <c r="E1" s="48"/>
      <c r="F1" s="48"/>
    </row>
    <row r="2" spans="1:6" ht="15.75" customHeight="1">
      <c r="A2" s="130" t="s">
        <v>227</v>
      </c>
      <c r="B2" s="48"/>
      <c r="C2" s="48"/>
      <c r="D2" s="48"/>
      <c r="E2" s="48"/>
      <c r="F2" s="48"/>
    </row>
    <row r="5" spans="1:6" ht="18.75" customHeight="1">
      <c r="A5" s="131" t="s">
        <v>228</v>
      </c>
      <c r="B5" s="48"/>
      <c r="C5" s="48"/>
      <c r="D5" s="48"/>
      <c r="E5" s="48"/>
      <c r="F5" s="48"/>
    </row>
    <row r="6" spans="1:6" ht="15" customHeight="1">
      <c r="A6" s="22" t="s">
        <v>229</v>
      </c>
      <c r="B6" s="22" t="s">
        <v>230</v>
      </c>
      <c r="C6" s="22" t="s">
        <v>231</v>
      </c>
      <c r="D6" s="22" t="s">
        <v>232</v>
      </c>
      <c r="E6" s="22" t="s">
        <v>233</v>
      </c>
      <c r="F6" s="22" t="s">
        <v>99</v>
      </c>
    </row>
    <row r="7" spans="1:6" ht="15" customHeight="1">
      <c r="A7" t="s">
        <v>234</v>
      </c>
      <c r="B7" t="s">
        <v>235</v>
      </c>
      <c r="C7" s="23">
        <v>6.5</v>
      </c>
      <c r="D7" s="23">
        <v>8</v>
      </c>
      <c r="E7" s="23">
        <v>7.25</v>
      </c>
      <c r="F7" s="24">
        <v>0.3</v>
      </c>
    </row>
    <row r="8" spans="1:6" ht="15" customHeight="1">
      <c r="A8" t="s">
        <v>234</v>
      </c>
      <c r="B8" t="s">
        <v>236</v>
      </c>
      <c r="C8" s="23">
        <v>7.5</v>
      </c>
      <c r="D8" s="23">
        <v>9</v>
      </c>
      <c r="E8" s="23">
        <v>8.25</v>
      </c>
      <c r="F8" s="24">
        <v>0.3</v>
      </c>
    </row>
    <row r="9" spans="1:6" ht="15" customHeight="1">
      <c r="A9" t="s">
        <v>234</v>
      </c>
      <c r="B9" t="s">
        <v>237</v>
      </c>
      <c r="C9" s="23">
        <v>7.5</v>
      </c>
      <c r="D9" s="23">
        <v>9</v>
      </c>
      <c r="E9" s="23">
        <v>8.25</v>
      </c>
      <c r="F9" s="24">
        <v>0.3</v>
      </c>
    </row>
    <row r="10" spans="1:6" ht="15" customHeight="1">
      <c r="A10" t="s">
        <v>234</v>
      </c>
      <c r="B10" t="s">
        <v>238</v>
      </c>
      <c r="C10" s="23">
        <v>7.5</v>
      </c>
      <c r="D10" s="23">
        <v>9</v>
      </c>
      <c r="E10" s="23">
        <v>8.25</v>
      </c>
      <c r="F10" s="24">
        <v>0.3</v>
      </c>
    </row>
    <row r="11" spans="1:6" ht="15" customHeight="1">
      <c r="A11" t="s">
        <v>234</v>
      </c>
      <c r="B11" t="s">
        <v>239</v>
      </c>
      <c r="C11" s="23">
        <v>7.5</v>
      </c>
      <c r="D11" s="23">
        <v>9</v>
      </c>
      <c r="E11" s="23">
        <v>8.25</v>
      </c>
      <c r="F11" s="24">
        <v>0.3</v>
      </c>
    </row>
    <row r="12" spans="1:6" ht="15" customHeight="1">
      <c r="A12" t="s">
        <v>240</v>
      </c>
      <c r="B12" t="s">
        <v>241</v>
      </c>
      <c r="C12" s="23">
        <v>4</v>
      </c>
      <c r="D12" s="23">
        <v>4</v>
      </c>
      <c r="E12" s="23">
        <v>4</v>
      </c>
      <c r="F12" s="24">
        <v>0.25</v>
      </c>
    </row>
    <row r="13" spans="1:6" ht="15" customHeight="1">
      <c r="A13" t="s">
        <v>242</v>
      </c>
      <c r="B13" t="s">
        <v>243</v>
      </c>
      <c r="C13" s="23">
        <v>2.75</v>
      </c>
      <c r="D13" s="23">
        <v>3.5</v>
      </c>
      <c r="E13" s="23">
        <v>3.13</v>
      </c>
      <c r="F13" s="24">
        <v>0.15</v>
      </c>
    </row>
    <row r="14" spans="1:6" ht="15" customHeight="1">
      <c r="A14" t="s">
        <v>242</v>
      </c>
      <c r="B14" t="s">
        <v>244</v>
      </c>
      <c r="C14" s="23">
        <v>4.75</v>
      </c>
      <c r="D14" s="23">
        <v>5.5</v>
      </c>
      <c r="E14" s="23">
        <v>5.13</v>
      </c>
      <c r="F14" s="24">
        <v>0.2</v>
      </c>
    </row>
    <row r="15" spans="1:6" ht="15" customHeight="1">
      <c r="A15" t="s">
        <v>242</v>
      </c>
      <c r="B15" t="s">
        <v>245</v>
      </c>
      <c r="C15" s="23">
        <v>3.75</v>
      </c>
      <c r="D15" s="23">
        <v>4.25</v>
      </c>
      <c r="E15" s="23">
        <v>4</v>
      </c>
      <c r="F15" s="24">
        <v>0.18</v>
      </c>
    </row>
    <row r="16" spans="1:6" ht="15" customHeight="1">
      <c r="A16" t="s">
        <v>242</v>
      </c>
      <c r="B16" t="s">
        <v>246</v>
      </c>
      <c r="C16" s="23">
        <v>5.25</v>
      </c>
      <c r="D16" s="23">
        <v>6.25</v>
      </c>
      <c r="E16" s="23">
        <v>5.75</v>
      </c>
      <c r="F16" s="24">
        <v>0.2</v>
      </c>
    </row>
    <row r="17" spans="1:6" ht="15" customHeight="1">
      <c r="A17" t="s">
        <v>242</v>
      </c>
      <c r="B17" t="s">
        <v>247</v>
      </c>
      <c r="C17" s="23">
        <v>6</v>
      </c>
      <c r="D17" s="23">
        <v>7</v>
      </c>
      <c r="E17" s="23">
        <v>6.5</v>
      </c>
      <c r="F17" s="24">
        <v>0.22</v>
      </c>
    </row>
    <row r="18" spans="1:6" ht="15" customHeight="1">
      <c r="A18" t="s">
        <v>242</v>
      </c>
      <c r="B18" t="s">
        <v>248</v>
      </c>
      <c r="C18" s="23">
        <v>5.75</v>
      </c>
      <c r="D18" s="23">
        <v>6.75</v>
      </c>
      <c r="E18" s="23">
        <v>6.25</v>
      </c>
      <c r="F18" s="24">
        <v>0.22</v>
      </c>
    </row>
    <row r="19" spans="1:6" ht="15" customHeight="1">
      <c r="A19" t="s">
        <v>242</v>
      </c>
      <c r="B19" t="s">
        <v>249</v>
      </c>
      <c r="C19" s="23">
        <v>5.5</v>
      </c>
      <c r="D19" s="23">
        <v>6.5</v>
      </c>
      <c r="E19" s="23">
        <v>6</v>
      </c>
      <c r="F19" s="24">
        <v>0.2</v>
      </c>
    </row>
    <row r="20" spans="1:6" ht="15" customHeight="1">
      <c r="A20" t="s">
        <v>242</v>
      </c>
      <c r="B20" t="s">
        <v>250</v>
      </c>
      <c r="C20" s="23">
        <v>3.5</v>
      </c>
      <c r="D20" s="23">
        <v>4.25</v>
      </c>
      <c r="E20" s="23">
        <v>3.88</v>
      </c>
      <c r="F20" s="24">
        <v>0.15</v>
      </c>
    </row>
    <row r="21" spans="1:6" ht="15" customHeight="1">
      <c r="A21" t="s">
        <v>251</v>
      </c>
      <c r="B21" t="s">
        <v>252</v>
      </c>
      <c r="C21" s="23">
        <v>9.5</v>
      </c>
      <c r="D21" s="23">
        <v>9.5</v>
      </c>
      <c r="E21" s="23">
        <v>9.5</v>
      </c>
      <c r="F21" s="24">
        <v>0.35</v>
      </c>
    </row>
    <row r="22" spans="1:6" ht="15" customHeight="1">
      <c r="A22" t="s">
        <v>251</v>
      </c>
      <c r="B22" t="s">
        <v>253</v>
      </c>
      <c r="C22" s="23">
        <v>10.5</v>
      </c>
      <c r="D22" s="23">
        <v>10.5</v>
      </c>
      <c r="E22" s="23">
        <v>10.5</v>
      </c>
      <c r="F22" s="24">
        <v>0.35</v>
      </c>
    </row>
    <row r="23" spans="1:6" ht="15" customHeight="1">
      <c r="A23" t="s">
        <v>251</v>
      </c>
      <c r="B23" t="s">
        <v>254</v>
      </c>
      <c r="C23" s="23">
        <v>9.25</v>
      </c>
      <c r="D23" s="23">
        <v>9.25</v>
      </c>
      <c r="E23" s="23">
        <v>9.25</v>
      </c>
      <c r="F23" s="24">
        <v>0.35</v>
      </c>
    </row>
    <row r="24" spans="1:6" ht="15" customHeight="1">
      <c r="A24" t="s">
        <v>255</v>
      </c>
      <c r="B24" t="s">
        <v>256</v>
      </c>
      <c r="C24" s="23">
        <v>8.5</v>
      </c>
      <c r="D24" s="23">
        <v>8.5</v>
      </c>
      <c r="E24" s="23">
        <v>8.5</v>
      </c>
      <c r="F24" s="24">
        <v>0.3</v>
      </c>
    </row>
    <row r="25" spans="1:6" ht="15" customHeight="1">
      <c r="A25" t="s">
        <v>255</v>
      </c>
      <c r="B25" t="s">
        <v>257</v>
      </c>
      <c r="C25" s="23">
        <v>11.5</v>
      </c>
      <c r="D25" s="23">
        <v>11.5</v>
      </c>
      <c r="E25" s="23">
        <v>11.5</v>
      </c>
      <c r="F25" s="24">
        <v>0.35</v>
      </c>
    </row>
    <row r="26" spans="1:6" ht="15" customHeight="1">
      <c r="A26" t="s">
        <v>255</v>
      </c>
      <c r="B26" t="s">
        <v>258</v>
      </c>
      <c r="C26" s="23">
        <v>11</v>
      </c>
      <c r="D26" s="23">
        <v>11</v>
      </c>
      <c r="E26" s="23">
        <v>11</v>
      </c>
      <c r="F26" s="24">
        <v>0.35</v>
      </c>
    </row>
    <row r="27" spans="1:6" ht="15" customHeight="1">
      <c r="A27" t="s">
        <v>255</v>
      </c>
      <c r="B27" t="s">
        <v>259</v>
      </c>
      <c r="C27" s="23">
        <v>12.5</v>
      </c>
      <c r="D27" s="23">
        <v>12.5</v>
      </c>
      <c r="E27" s="23">
        <v>12.5</v>
      </c>
      <c r="F27" s="24">
        <v>0.38</v>
      </c>
    </row>
    <row r="28" spans="1:6" ht="15" customHeight="1">
      <c r="A28" t="s">
        <v>260</v>
      </c>
      <c r="B28" t="s">
        <v>261</v>
      </c>
      <c r="C28" s="23">
        <v>4.75</v>
      </c>
      <c r="D28" s="23">
        <v>6.75</v>
      </c>
      <c r="E28" s="23">
        <v>5.75</v>
      </c>
      <c r="F28" s="24">
        <v>0.3</v>
      </c>
    </row>
    <row r="29" spans="1:6" ht="15" customHeight="1">
      <c r="A29" t="s">
        <v>262</v>
      </c>
      <c r="B29" t="s">
        <v>263</v>
      </c>
      <c r="C29" s="23">
        <v>3.5</v>
      </c>
      <c r="D29" s="23">
        <v>3.5</v>
      </c>
      <c r="E29" s="23">
        <v>3.5</v>
      </c>
      <c r="F29" s="24">
        <v>0.25</v>
      </c>
    </row>
    <row r="30" spans="1:6" ht="15" customHeight="1">
      <c r="A30" t="s">
        <v>262</v>
      </c>
      <c r="B30" t="s">
        <v>264</v>
      </c>
      <c r="C30" s="23">
        <v>3.75</v>
      </c>
      <c r="D30" s="23">
        <v>4.25</v>
      </c>
      <c r="E30" s="23">
        <v>4</v>
      </c>
      <c r="F30" s="24">
        <v>0.25</v>
      </c>
    </row>
    <row r="31" spans="1:6" ht="15" customHeight="1">
      <c r="A31" t="s">
        <v>262</v>
      </c>
      <c r="B31" t="s">
        <v>265</v>
      </c>
      <c r="C31" s="23">
        <v>3.75</v>
      </c>
      <c r="D31" s="23">
        <v>3.75</v>
      </c>
      <c r="E31" s="23">
        <v>3.75</v>
      </c>
      <c r="F31" s="24">
        <v>0.25</v>
      </c>
    </row>
    <row r="32" spans="1:6" ht="15" customHeight="1">
      <c r="A32" t="s">
        <v>262</v>
      </c>
      <c r="B32" t="s">
        <v>266</v>
      </c>
      <c r="C32" s="23">
        <v>10.5</v>
      </c>
      <c r="D32" s="23">
        <v>10.5</v>
      </c>
      <c r="E32" s="23">
        <v>10.5</v>
      </c>
      <c r="F32" s="24">
        <v>0.4</v>
      </c>
    </row>
    <row r="35" spans="1:4" ht="18.75" customHeight="1">
      <c r="A35" s="131" t="s">
        <v>267</v>
      </c>
      <c r="B35" s="48"/>
      <c r="C35" s="48"/>
      <c r="D35" s="48"/>
    </row>
    <row r="36" spans="1:4" ht="15" customHeight="1">
      <c r="A36" s="22" t="s">
        <v>229</v>
      </c>
      <c r="B36" s="22" t="s">
        <v>268</v>
      </c>
      <c r="C36" s="22" t="s">
        <v>269</v>
      </c>
      <c r="D36" s="22" t="s">
        <v>270</v>
      </c>
    </row>
    <row r="37" spans="1:4" ht="15" customHeight="1">
      <c r="A37" t="s">
        <v>271</v>
      </c>
      <c r="B37" s="24">
        <v>0.45</v>
      </c>
      <c r="C37" s="23">
        <v>5.5</v>
      </c>
      <c r="D37" s="25">
        <v>45</v>
      </c>
    </row>
    <row r="38" spans="1:4" ht="15" customHeight="1">
      <c r="A38" t="s">
        <v>272</v>
      </c>
      <c r="B38" s="24">
        <v>0.15</v>
      </c>
      <c r="C38" s="23">
        <v>7.5</v>
      </c>
      <c r="D38" s="25">
        <v>15</v>
      </c>
    </row>
    <row r="39" spans="1:4" ht="15" customHeight="1">
      <c r="A39" t="s">
        <v>251</v>
      </c>
      <c r="B39" s="24">
        <v>0.2</v>
      </c>
      <c r="C39" s="23">
        <v>9.5</v>
      </c>
      <c r="D39" s="25">
        <v>20</v>
      </c>
    </row>
    <row r="40" spans="1:4" ht="15" customHeight="1">
      <c r="A40" t="s">
        <v>255</v>
      </c>
      <c r="B40" s="24">
        <v>0.12</v>
      </c>
      <c r="C40" s="23">
        <v>11</v>
      </c>
      <c r="D40" s="25">
        <v>12</v>
      </c>
    </row>
    <row r="41" spans="1:4" ht="15" customHeight="1">
      <c r="A41" t="s">
        <v>262</v>
      </c>
      <c r="B41" s="24">
        <v>0.08</v>
      </c>
      <c r="C41" s="23">
        <v>3.75</v>
      </c>
      <c r="D41" s="25">
        <v>8</v>
      </c>
    </row>
    <row r="44" spans="1:4" ht="18.75" customHeight="1">
      <c r="A44" s="132" t="s">
        <v>273</v>
      </c>
      <c r="B44" s="48"/>
      <c r="C44" s="48"/>
      <c r="D44" s="48"/>
    </row>
    <row r="45" spans="1:4" ht="15" customHeight="1">
      <c r="A45" s="22" t="s">
        <v>274</v>
      </c>
      <c r="B45" s="22" t="s">
        <v>199</v>
      </c>
      <c r="C45" s="22" t="s">
        <v>200</v>
      </c>
      <c r="D45" s="22" t="s">
        <v>201</v>
      </c>
    </row>
    <row r="46" spans="1:4" ht="15" customHeight="1">
      <c r="A46" t="s">
        <v>90</v>
      </c>
      <c r="B46" s="25">
        <v>100</v>
      </c>
      <c r="C46" s="25">
        <v>140</v>
      </c>
      <c r="D46" s="25">
        <v>180</v>
      </c>
    </row>
    <row r="47" spans="1:4" ht="15" customHeight="1">
      <c r="A47" t="s">
        <v>275</v>
      </c>
      <c r="B47" s="23">
        <v>8.5</v>
      </c>
      <c r="C47" s="23">
        <v>9</v>
      </c>
      <c r="D47" s="23">
        <v>9.5</v>
      </c>
    </row>
    <row r="48" spans="1:4" ht="15" customHeight="1">
      <c r="A48" t="s">
        <v>276</v>
      </c>
      <c r="B48" s="25">
        <v>30</v>
      </c>
      <c r="C48" s="25">
        <v>30</v>
      </c>
      <c r="D48" s="25">
        <v>30</v>
      </c>
    </row>
    <row r="49" spans="1:4" ht="15" customHeight="1">
      <c r="A49" t="s">
        <v>277</v>
      </c>
      <c r="B49" s="24">
        <v>0.32</v>
      </c>
      <c r="C49" s="24">
        <v>0.3</v>
      </c>
      <c r="D49" s="24">
        <v>0.28000000000000003</v>
      </c>
    </row>
    <row r="50" spans="1:4" ht="15" customHeight="1">
      <c r="A50" t="s">
        <v>278</v>
      </c>
      <c r="B50" s="23">
        <v>12000</v>
      </c>
      <c r="C50" s="23">
        <v>13500</v>
      </c>
      <c r="D50" s="23">
        <v>15000</v>
      </c>
    </row>
    <row r="51" spans="1:4" ht="15" customHeight="1">
      <c r="A51" t="s">
        <v>279</v>
      </c>
      <c r="B51" s="24">
        <v>0.15</v>
      </c>
      <c r="C51" s="24">
        <v>0.15</v>
      </c>
      <c r="D51" s="24">
        <v>0.15</v>
      </c>
    </row>
    <row r="54" spans="1:4" ht="18.75" customHeight="1">
      <c r="A54" s="133" t="s">
        <v>280</v>
      </c>
      <c r="B54" s="48"/>
      <c r="C54" s="48"/>
      <c r="D54" s="48"/>
    </row>
    <row r="55" spans="1:4" ht="15" customHeight="1">
      <c r="A55" s="22" t="s">
        <v>230</v>
      </c>
      <c r="B55" s="22" t="s">
        <v>281</v>
      </c>
    </row>
    <row r="56" spans="1:4" ht="15" customHeight="1">
      <c r="A56" t="s">
        <v>282</v>
      </c>
      <c r="B56" s="23">
        <v>17000</v>
      </c>
    </row>
    <row r="57" spans="1:4" ht="15" customHeight="1">
      <c r="A57" t="s">
        <v>283</v>
      </c>
      <c r="B57" s="24">
        <v>0.5</v>
      </c>
    </row>
    <row r="58" spans="1:4" ht="15" customHeight="1">
      <c r="A58" t="s">
        <v>284</v>
      </c>
      <c r="B58" s="24">
        <v>0.5</v>
      </c>
    </row>
    <row r="61" spans="1:4" ht="18.75" customHeight="1">
      <c r="A61" s="134" t="s">
        <v>285</v>
      </c>
      <c r="B61" s="48"/>
      <c r="C61" s="48"/>
      <c r="D61" s="48"/>
    </row>
    <row r="62" spans="1:4" ht="15" customHeight="1">
      <c r="A62" s="22" t="s">
        <v>286</v>
      </c>
      <c r="B62" s="22" t="s">
        <v>199</v>
      </c>
      <c r="C62" s="22" t="s">
        <v>200</v>
      </c>
      <c r="D62" s="22" t="s">
        <v>201</v>
      </c>
    </row>
    <row r="63" spans="1:4" ht="15" customHeight="1">
      <c r="A63" t="s">
        <v>287</v>
      </c>
      <c r="B63" s="23">
        <v>0</v>
      </c>
      <c r="C63" s="23">
        <v>2000</v>
      </c>
      <c r="D63" s="23">
        <v>4000</v>
      </c>
    </row>
    <row r="64" spans="1:4" ht="15" customHeight="1">
      <c r="A64" t="s">
        <v>288</v>
      </c>
      <c r="B64" s="23">
        <v>0</v>
      </c>
      <c r="C64" s="23">
        <v>1500</v>
      </c>
      <c r="D64" s="23">
        <v>3000</v>
      </c>
    </row>
    <row r="65" spans="1:6" ht="15" customHeight="1">
      <c r="A65" t="s">
        <v>289</v>
      </c>
      <c r="B65" s="23">
        <v>0</v>
      </c>
      <c r="C65" s="23">
        <v>1000</v>
      </c>
      <c r="D65" s="23">
        <v>2500</v>
      </c>
    </row>
    <row r="68" spans="1:6" ht="15" customHeight="1">
      <c r="A68" s="135" t="s">
        <v>290</v>
      </c>
      <c r="B68" s="48"/>
      <c r="C68" s="48"/>
      <c r="D68" s="48"/>
      <c r="E68" s="48"/>
      <c r="F68" s="48"/>
    </row>
    <row r="69" spans="1:6" ht="15" customHeight="1">
      <c r="A69" s="136" t="s">
        <v>291</v>
      </c>
      <c r="B69" s="48"/>
      <c r="C69" s="48"/>
      <c r="D69" s="48"/>
      <c r="E69" s="48"/>
      <c r="F69" s="48"/>
    </row>
    <row r="71" spans="1:6" ht="15" customHeight="1">
      <c r="A71" s="137" t="s">
        <v>223</v>
      </c>
      <c r="B71" s="48"/>
      <c r="C71" s="48"/>
      <c r="D71" s="48"/>
      <c r="E71" s="48"/>
      <c r="F71" s="48"/>
    </row>
  </sheetData>
  <mergeCells count="10">
    <mergeCell ref="A54:D54"/>
    <mergeCell ref="A61:D61"/>
    <mergeCell ref="A68:F68"/>
    <mergeCell ref="A69:F69"/>
    <mergeCell ref="A71:F71"/>
    <mergeCell ref="A1:F1"/>
    <mergeCell ref="A2:F2"/>
    <mergeCell ref="A5:F5"/>
    <mergeCell ref="A35:D35"/>
    <mergeCell ref="A44:D44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D6538-D5C4-3005-B008-DB9920720008}">
  <dimension ref="A1:H46"/>
  <sheetViews>
    <sheetView topLeftCell="A47" workbookViewId="0">
      <selection activeCell="A45" sqref="A45:H45"/>
    </sheetView>
  </sheetViews>
  <sheetFormatPr defaultColWidth="8.88671875" defaultRowHeight="15" customHeight="1"/>
  <cols>
    <col min="1" max="1" width="28.5546875" customWidth="1"/>
    <col min="2" max="5" width="17.109375" customWidth="1"/>
    <col min="6" max="6" width="14.33203125" customWidth="1"/>
    <col min="7" max="7" width="17.109375" customWidth="1"/>
    <col min="8" max="8" width="14.33203125" customWidth="1"/>
  </cols>
  <sheetData>
    <row r="1" spans="1:8" ht="21" customHeight="1">
      <c r="A1" s="138" t="s">
        <v>292</v>
      </c>
      <c r="B1" s="48"/>
      <c r="C1" s="48"/>
      <c r="D1" s="48"/>
      <c r="E1" s="48"/>
      <c r="F1" s="48"/>
      <c r="G1" s="48"/>
      <c r="H1" s="48"/>
    </row>
    <row r="2" spans="1:8" ht="15.75" customHeight="1">
      <c r="A2" s="139" t="s">
        <v>1</v>
      </c>
      <c r="B2" s="48"/>
      <c r="C2" s="48"/>
      <c r="D2" s="48"/>
      <c r="E2" s="48"/>
      <c r="F2" s="48"/>
      <c r="G2" s="48"/>
      <c r="H2" s="48"/>
    </row>
    <row r="5" spans="1:8" ht="18.75" customHeight="1">
      <c r="A5" s="140" t="s">
        <v>293</v>
      </c>
      <c r="B5" s="48"/>
      <c r="C5" s="48"/>
      <c r="D5" s="48"/>
      <c r="E5" s="48"/>
      <c r="F5" s="48"/>
      <c r="G5" s="48"/>
      <c r="H5" s="48"/>
    </row>
    <row r="6" spans="1:8" ht="15" customHeight="1">
      <c r="A6" s="26" t="s">
        <v>198</v>
      </c>
      <c r="C6" s="27" t="s">
        <v>199</v>
      </c>
      <c r="E6" s="28" t="s">
        <v>200</v>
      </c>
      <c r="G6" s="29" t="s">
        <v>201</v>
      </c>
    </row>
    <row r="8" spans="1:8" ht="15" customHeight="1">
      <c r="A8" s="141" t="s">
        <v>294</v>
      </c>
      <c r="B8" s="48"/>
    </row>
    <row r="9" spans="1:8" ht="15.75" customHeight="1">
      <c r="A9" t="s">
        <v>295</v>
      </c>
      <c r="C9" s="30">
        <f>'Assumptions &amp; Variables'!B46*'Assumptions &amp; Variables'!B47*'Assumptions &amp; Variables'!B48</f>
        <v>25500</v>
      </c>
      <c r="E9" s="30">
        <f>'Assumptions &amp; Variables'!C46*'Assumptions &amp; Variables'!C47*'Assumptions &amp; Variables'!C48</f>
        <v>37800</v>
      </c>
      <c r="G9" s="30">
        <f>'Assumptions &amp; Variables'!D46*'Assumptions &amp; Variables'!D47*'Assumptions &amp; Variables'!D48</f>
        <v>51300</v>
      </c>
    </row>
    <row r="10" spans="1:8" ht="15.75" customHeight="1">
      <c r="A10" t="s">
        <v>296</v>
      </c>
      <c r="C10" s="30">
        <f>SUM('Assumptions &amp; Variables'!B63:B65)</f>
        <v>0</v>
      </c>
      <c r="E10" s="30">
        <f>SUM('Assumptions &amp; Variables'!C63:C65)</f>
        <v>4500</v>
      </c>
      <c r="G10" s="30">
        <f>SUM('Assumptions &amp; Variables'!D63:D65)</f>
        <v>9500</v>
      </c>
    </row>
    <row r="11" spans="1:8" ht="15" customHeight="1">
      <c r="A11" s="31" t="s">
        <v>297</v>
      </c>
      <c r="C11" s="32">
        <f t="shared" ref="C11:G11" si="0">C9+C10</f>
        <v>25500</v>
      </c>
      <c r="E11" s="32">
        <f t="shared" si="0"/>
        <v>42300</v>
      </c>
      <c r="G11" s="32">
        <f t="shared" si="0"/>
        <v>60800</v>
      </c>
    </row>
    <row r="13" spans="1:8" ht="15" customHeight="1">
      <c r="A13" s="141" t="s">
        <v>298</v>
      </c>
      <c r="B13" s="48"/>
      <c r="C13" s="18"/>
      <c r="E13" s="18"/>
      <c r="G13" s="18"/>
    </row>
    <row r="14" spans="1:8" ht="15.75" customHeight="1">
      <c r="A14" t="s">
        <v>299</v>
      </c>
      <c r="C14" s="30">
        <f>C11*'Assumptions &amp; Variables'!B49</f>
        <v>8160</v>
      </c>
      <c r="E14" s="30">
        <f>E11*'Assumptions &amp; Variables'!C49</f>
        <v>12690</v>
      </c>
      <c r="G14" s="30">
        <f>G11*'Assumptions &amp; Variables'!D49</f>
        <v>17024</v>
      </c>
    </row>
    <row r="15" spans="1:8" ht="15" customHeight="1">
      <c r="A15" s="11" t="s">
        <v>300</v>
      </c>
      <c r="C15" s="33">
        <f t="shared" ref="C15:G15" si="1">C11-C14</f>
        <v>17340</v>
      </c>
      <c r="E15" s="33">
        <f t="shared" si="1"/>
        <v>29610</v>
      </c>
      <c r="G15" s="33">
        <f t="shared" si="1"/>
        <v>43776</v>
      </c>
    </row>
    <row r="16" spans="1:8" ht="15.75" customHeight="1">
      <c r="A16" t="s">
        <v>301</v>
      </c>
      <c r="C16" s="30">
        <f>C15*'Assumptions &amp; Variables'!B51</f>
        <v>2601</v>
      </c>
      <c r="E16" s="30">
        <f>E15*'Assumptions &amp; Variables'!C51</f>
        <v>4441.5</v>
      </c>
      <c r="G16" s="30">
        <f>G15*'Assumptions &amp; Variables'!D51</f>
        <v>6566.4</v>
      </c>
    </row>
    <row r="17" spans="1:7" ht="15" customHeight="1">
      <c r="A17" s="31" t="s">
        <v>302</v>
      </c>
      <c r="C17" s="32">
        <f t="shared" ref="C17:G17" si="2">C15-C16</f>
        <v>14739</v>
      </c>
      <c r="E17" s="32">
        <f t="shared" si="2"/>
        <v>25168.5</v>
      </c>
      <c r="G17" s="32">
        <f t="shared" si="2"/>
        <v>37209.599999999999</v>
      </c>
    </row>
    <row r="19" spans="1:7" ht="15" customHeight="1">
      <c r="A19" s="141" t="s">
        <v>303</v>
      </c>
      <c r="B19" s="48"/>
      <c r="C19" s="18"/>
      <c r="E19" s="18"/>
      <c r="G19" s="18"/>
    </row>
    <row r="20" spans="1:7" ht="15.75" customHeight="1">
      <c r="A20" t="s">
        <v>304</v>
      </c>
      <c r="C20" s="30">
        <f>'Assumptions &amp; Variables'!B50</f>
        <v>12000</v>
      </c>
      <c r="E20" s="30">
        <f>'Assumptions &amp; Variables'!C50</f>
        <v>13500</v>
      </c>
      <c r="G20" s="30">
        <f>'Assumptions &amp; Variables'!D50</f>
        <v>15000</v>
      </c>
    </row>
    <row r="21" spans="1:7" ht="15" customHeight="1">
      <c r="A21" s="31" t="s">
        <v>305</v>
      </c>
      <c r="C21" s="32">
        <f t="shared" ref="C21:G21" si="3">C20</f>
        <v>12000</v>
      </c>
      <c r="E21" s="32">
        <f t="shared" si="3"/>
        <v>13500</v>
      </c>
      <c r="G21" s="32">
        <f t="shared" si="3"/>
        <v>15000</v>
      </c>
    </row>
    <row r="23" spans="1:7" ht="15" customHeight="1">
      <c r="A23" s="142" t="s">
        <v>306</v>
      </c>
      <c r="B23" s="48"/>
      <c r="C23" s="18"/>
      <c r="E23" s="18"/>
      <c r="G23" s="18"/>
    </row>
    <row r="24" spans="1:7" ht="15.75" customHeight="1">
      <c r="A24" s="34" t="s">
        <v>307</v>
      </c>
      <c r="C24" s="35">
        <f t="shared" ref="C24:G24" si="4">C17-C21</f>
        <v>2739</v>
      </c>
      <c r="E24" s="35">
        <f t="shared" si="4"/>
        <v>11668.5</v>
      </c>
      <c r="G24" s="35">
        <f t="shared" si="4"/>
        <v>22209.599999999999</v>
      </c>
    </row>
    <row r="25" spans="1:7" ht="15" customHeight="1">
      <c r="A25" s="11" t="s">
        <v>308</v>
      </c>
      <c r="C25" s="33">
        <f t="shared" ref="C25:G25" si="5">C24/C11</f>
        <v>0.10741176470588236</v>
      </c>
      <c r="E25" s="33">
        <f t="shared" si="5"/>
        <v>0.27585106382978725</v>
      </c>
      <c r="G25" s="33">
        <f t="shared" si="5"/>
        <v>0.3652894736842105</v>
      </c>
    </row>
    <row r="27" spans="1:7" ht="15" customHeight="1">
      <c r="A27" s="143" t="s">
        <v>309</v>
      </c>
      <c r="B27" s="48"/>
      <c r="C27" s="18"/>
      <c r="E27" s="18"/>
      <c r="G27" s="18"/>
    </row>
    <row r="28" spans="1:7" ht="15.75" customHeight="1">
      <c r="A28" t="s">
        <v>310</v>
      </c>
      <c r="C28" s="30">
        <f>C24*'Assumptions &amp; Variables'!B58</f>
        <v>1369.5</v>
      </c>
      <c r="E28" s="30">
        <f>E24*'Assumptions &amp; Variables'!B58</f>
        <v>5834.25</v>
      </c>
      <c r="G28" s="30">
        <f>G24*'Assumptions &amp; Variables'!B58</f>
        <v>11104.8</v>
      </c>
    </row>
    <row r="29" spans="1:7" ht="15.75" customHeight="1">
      <c r="A29" t="s">
        <v>311</v>
      </c>
      <c r="C29" s="30">
        <f t="shared" ref="C29:G29" si="6">C28*12</f>
        <v>16434</v>
      </c>
      <c r="E29" s="30">
        <f t="shared" si="6"/>
        <v>70011</v>
      </c>
      <c r="G29" s="30">
        <f t="shared" si="6"/>
        <v>133257.59999999998</v>
      </c>
    </row>
    <row r="30" spans="1:7" ht="15.75" customHeight="1">
      <c r="A30" t="s">
        <v>312</v>
      </c>
      <c r="C30" s="17">
        <f>C29/'Assumptions &amp; Variables'!B56</f>
        <v>0.96670588235294119</v>
      </c>
      <c r="E30" s="17">
        <f>E29/'Assumptions &amp; Variables'!B56</f>
        <v>4.1182941176470589</v>
      </c>
      <c r="G30" s="17">
        <f>G29/'Assumptions &amp; Variables'!B56</f>
        <v>7.8386823529411753</v>
      </c>
    </row>
    <row r="31" spans="1:7" ht="15.75" customHeight="1">
      <c r="A31" t="s">
        <v>313</v>
      </c>
      <c r="C31" s="36">
        <f>'Assumptions &amp; Variables'!B56/C28</f>
        <v>12.413289521723257</v>
      </c>
      <c r="E31" s="36">
        <f>'Assumptions &amp; Variables'!B56/E28</f>
        <v>2.9138278270557483</v>
      </c>
      <c r="G31" s="36">
        <f>'Assumptions &amp; Variables'!B56/G28</f>
        <v>1.5308695338952527</v>
      </c>
    </row>
    <row r="34" spans="1:8" ht="17.25" customHeight="1">
      <c r="A34" s="144" t="s">
        <v>314</v>
      </c>
      <c r="B34" s="48"/>
      <c r="C34" s="48"/>
      <c r="D34" s="48"/>
      <c r="E34" s="48"/>
    </row>
    <row r="35" spans="1:8" ht="15" customHeight="1">
      <c r="A35" s="26" t="s">
        <v>229</v>
      </c>
      <c r="B35" s="26" t="s">
        <v>315</v>
      </c>
      <c r="C35" s="26" t="s">
        <v>316</v>
      </c>
      <c r="D35" s="26" t="s">
        <v>300</v>
      </c>
      <c r="E35" s="26" t="s">
        <v>317</v>
      </c>
    </row>
    <row r="36" spans="1:8" ht="15.75" customHeight="1">
      <c r="A36" t="s">
        <v>271</v>
      </c>
      <c r="B36" s="30">
        <f>'Assumptions &amp; Variables'!B46*'Assumptions &amp; Variables'!B47*'Assumptions &amp; Variables'!B48*'Assumptions &amp; Variables'!B37</f>
        <v>11475</v>
      </c>
      <c r="C36" s="30">
        <f>B36*AVERAGE('Assumptions &amp; Variables'!F13:F20)</f>
        <v>2180.2499999999995</v>
      </c>
      <c r="D36" s="30">
        <f t="shared" ref="D36:D41" si="7">B36-C36</f>
        <v>9294.75</v>
      </c>
      <c r="E36" s="17">
        <f t="shared" ref="E36:E42" si="8">D36/B36</f>
        <v>0.81</v>
      </c>
    </row>
    <row r="37" spans="1:8" ht="15.75" customHeight="1">
      <c r="A37" t="s">
        <v>272</v>
      </c>
      <c r="B37" s="30">
        <f>'Assumptions &amp; Variables'!B46*'Assumptions &amp; Variables'!B47*'Assumptions &amp; Variables'!B48*'Assumptions &amp; Variables'!B38</f>
        <v>3825</v>
      </c>
      <c r="C37" s="30">
        <f>B37*AVERAGE('Assumptions &amp; Variables'!F7:F12)</f>
        <v>1115.625</v>
      </c>
      <c r="D37" s="30">
        <f t="shared" si="7"/>
        <v>2709.375</v>
      </c>
      <c r="E37" s="17">
        <f t="shared" si="8"/>
        <v>0.70833333333333337</v>
      </c>
    </row>
    <row r="38" spans="1:8" ht="15.75" customHeight="1">
      <c r="A38" t="s">
        <v>251</v>
      </c>
      <c r="B38" s="30">
        <f>'Assumptions &amp; Variables'!B46*'Assumptions &amp; Variables'!B47*'Assumptions &amp; Variables'!B48*'Assumptions &amp; Variables'!B39</f>
        <v>5100</v>
      </c>
      <c r="C38" s="30">
        <f>B38*AVERAGE('Assumptions &amp; Variables'!F21:F23)</f>
        <v>1784.9999999999995</v>
      </c>
      <c r="D38" s="30">
        <f t="shared" si="7"/>
        <v>3315.0000000000005</v>
      </c>
      <c r="E38" s="17">
        <f t="shared" si="8"/>
        <v>0.65000000000000013</v>
      </c>
    </row>
    <row r="39" spans="1:8" ht="15.75" customHeight="1">
      <c r="A39" t="s">
        <v>255</v>
      </c>
      <c r="B39" s="30">
        <f>'Assumptions &amp; Variables'!B46*'Assumptions &amp; Variables'!B47*'Assumptions &amp; Variables'!B48*'Assumptions &amp; Variables'!B40</f>
        <v>3060</v>
      </c>
      <c r="C39" s="30">
        <f>B39*AVERAGE('Assumptions &amp; Variables'!F24:F27)</f>
        <v>1055.6999999999998</v>
      </c>
      <c r="D39" s="30">
        <f t="shared" si="7"/>
        <v>2004.3000000000002</v>
      </c>
      <c r="E39" s="17">
        <f t="shared" si="8"/>
        <v>0.65500000000000003</v>
      </c>
    </row>
    <row r="40" spans="1:8" ht="15.75" customHeight="1">
      <c r="A40" t="s">
        <v>262</v>
      </c>
      <c r="B40" s="30">
        <f>'Assumptions &amp; Variables'!B46*'Assumptions &amp; Variables'!B47*'Assumptions &amp; Variables'!B48*'Assumptions &amp; Variables'!B41</f>
        <v>2040</v>
      </c>
      <c r="C40" s="30">
        <f>B40*AVERAGE('Assumptions &amp; Variables'!F29:F32)</f>
        <v>586.5</v>
      </c>
      <c r="D40" s="30">
        <f t="shared" si="7"/>
        <v>1453.5</v>
      </c>
      <c r="E40" s="17">
        <f t="shared" si="8"/>
        <v>0.71250000000000002</v>
      </c>
    </row>
    <row r="41" spans="1:8" ht="15.75" customHeight="1">
      <c r="A41" t="s">
        <v>296</v>
      </c>
      <c r="B41" s="30">
        <f>SUM('Assumptions &amp; Variables'!B63:B65)</f>
        <v>0</v>
      </c>
      <c r="C41" s="30">
        <v>0</v>
      </c>
      <c r="D41" s="30">
        <f t="shared" si="7"/>
        <v>0</v>
      </c>
      <c r="E41" s="17">
        <f>IF(B41=0,0,D41/B41)</f>
        <v>0</v>
      </c>
    </row>
    <row r="42" spans="1:8" ht="15" customHeight="1">
      <c r="A42" s="37" t="s">
        <v>318</v>
      </c>
      <c r="B42" s="38">
        <f t="shared" ref="B42:D42" si="9">SUM(B36:B41)</f>
        <v>25500</v>
      </c>
      <c r="C42" s="38">
        <f t="shared" si="9"/>
        <v>6723.0749999999989</v>
      </c>
      <c r="D42" s="38">
        <f t="shared" si="9"/>
        <v>18776.924999999999</v>
      </c>
      <c r="E42" s="38">
        <f t="shared" si="8"/>
        <v>0.73634999999999995</v>
      </c>
    </row>
    <row r="45" spans="1:8" ht="15" customHeight="1">
      <c r="A45" s="137" t="s">
        <v>223</v>
      </c>
      <c r="B45" s="48"/>
      <c r="C45" s="48"/>
      <c r="D45" s="48"/>
      <c r="E45" s="48"/>
      <c r="F45" s="48"/>
      <c r="G45" s="48"/>
      <c r="H45" s="48"/>
    </row>
    <row r="46" spans="1:8" ht="15" customHeight="1">
      <c r="A46" s="127" t="s">
        <v>319</v>
      </c>
      <c r="B46" s="48"/>
      <c r="C46" s="48"/>
      <c r="D46" s="48"/>
      <c r="E46" s="48"/>
      <c r="F46" s="48"/>
      <c r="G46" s="48"/>
      <c r="H46" s="48"/>
    </row>
  </sheetData>
  <mergeCells count="11">
    <mergeCell ref="A46:H46"/>
    <mergeCell ref="A19:B19"/>
    <mergeCell ref="A23:B23"/>
    <mergeCell ref="A27:B27"/>
    <mergeCell ref="A34:E34"/>
    <mergeCell ref="A45:H45"/>
    <mergeCell ref="A1:H1"/>
    <mergeCell ref="A2:H2"/>
    <mergeCell ref="A5:H5"/>
    <mergeCell ref="A8:B8"/>
    <mergeCell ref="A13:B13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22E2F-9A98-BAF8-95E8-B809F28ABA2F}">
  <dimension ref="A1:F36"/>
  <sheetViews>
    <sheetView topLeftCell="A29" workbookViewId="0">
      <selection activeCell="A35" sqref="A35:F35"/>
    </sheetView>
  </sheetViews>
  <sheetFormatPr defaultColWidth="8.88671875" defaultRowHeight="15" customHeight="1"/>
  <cols>
    <col min="1" max="1" width="25.6640625" customWidth="1"/>
    <col min="2" max="4" width="18.5546875" customWidth="1"/>
    <col min="5" max="5" width="22.88671875" customWidth="1"/>
    <col min="6" max="6" width="25.6640625" customWidth="1"/>
  </cols>
  <sheetData>
    <row r="1" spans="1:6" ht="21" customHeight="1">
      <c r="A1" s="129" t="s">
        <v>320</v>
      </c>
      <c r="B1" s="48"/>
      <c r="C1" s="48"/>
      <c r="D1" s="48"/>
      <c r="E1" s="48"/>
      <c r="F1" s="48"/>
    </row>
    <row r="2" spans="1:6" ht="15.75" customHeight="1">
      <c r="A2" s="130" t="s">
        <v>1</v>
      </c>
      <c r="B2" s="48"/>
      <c r="C2" s="48"/>
      <c r="D2" s="48"/>
      <c r="E2" s="48"/>
      <c r="F2" s="48"/>
    </row>
    <row r="5" spans="1:6" ht="18.75" customHeight="1">
      <c r="A5" s="145" t="s">
        <v>321</v>
      </c>
      <c r="B5" s="48"/>
      <c r="C5" s="48"/>
      <c r="D5" s="48"/>
      <c r="E5" s="48"/>
      <c r="F5" s="48"/>
    </row>
    <row r="7" spans="1:6" ht="15.75" customHeight="1">
      <c r="A7" t="s">
        <v>322</v>
      </c>
      <c r="B7" s="39">
        <f>'Assumptions &amp; Variables'!B56</f>
        <v>17000</v>
      </c>
    </row>
    <row r="8" spans="1:6" ht="15.75" customHeight="1">
      <c r="A8" t="s">
        <v>323</v>
      </c>
      <c r="B8" t="s">
        <v>324</v>
      </c>
    </row>
    <row r="9" spans="1:6" ht="15.75" customHeight="1">
      <c r="A9" t="s">
        <v>325</v>
      </c>
      <c r="B9" t="s">
        <v>326</v>
      </c>
    </row>
    <row r="12" spans="1:6" ht="18.75" customHeight="1">
      <c r="A12" s="145" t="s">
        <v>327</v>
      </c>
      <c r="B12" s="48"/>
      <c r="C12" s="48"/>
      <c r="D12" s="48"/>
      <c r="E12" s="48"/>
      <c r="F12" s="48"/>
    </row>
    <row r="13" spans="1:6" ht="15.75" customHeight="1">
      <c r="A13" s="40" t="s">
        <v>328</v>
      </c>
      <c r="B13" s="40" t="s">
        <v>199</v>
      </c>
      <c r="C13" s="40" t="s">
        <v>200</v>
      </c>
      <c r="D13" s="40" t="s">
        <v>201</v>
      </c>
      <c r="E13" s="40" t="s">
        <v>329</v>
      </c>
      <c r="F13" s="40" t="s">
        <v>330</v>
      </c>
    </row>
    <row r="14" spans="1:6" ht="15.75" customHeight="1">
      <c r="A14" t="s">
        <v>90</v>
      </c>
      <c r="B14">
        <f>'Assumptions &amp; Variables'!B46</f>
        <v>100</v>
      </c>
      <c r="C14">
        <f>'Assumptions &amp; Variables'!C46</f>
        <v>140</v>
      </c>
      <c r="D14">
        <f>'Assumptions &amp; Variables'!D46</f>
        <v>180</v>
      </c>
      <c r="E14" t="str">
        <f>TEXT(B14,"0")&amp;" - "&amp;TEXT(D14,"0")</f>
        <v>100 - 180</v>
      </c>
      <c r="F14" t="s">
        <v>331</v>
      </c>
    </row>
    <row r="15" spans="1:6" ht="15.75" customHeight="1">
      <c r="A15" t="s">
        <v>332</v>
      </c>
      <c r="B15" s="41">
        <f>'Financial Projections'!C11</f>
        <v>25500</v>
      </c>
      <c r="C15" s="41">
        <f>'Financial Projections'!E11</f>
        <v>42300</v>
      </c>
      <c r="D15" s="41">
        <f>'Financial Projections'!G11</f>
        <v>60800</v>
      </c>
      <c r="E15" t="str">
        <f t="shared" ref="E15:E21" si="0">TEXT(B15,"$#,##0")&amp;" - "&amp;TEXT(D15,"$#,##0")</f>
        <v>$25,500 - $60,800</v>
      </c>
      <c r="F15" t="s">
        <v>333</v>
      </c>
    </row>
    <row r="16" spans="1:6" ht="15.75" customHeight="1">
      <c r="A16" t="s">
        <v>334</v>
      </c>
      <c r="B16" s="41">
        <f>'Financial Projections'!C24</f>
        <v>2739</v>
      </c>
      <c r="C16" s="41">
        <f>'Financial Projections'!E24</f>
        <v>11668.5</v>
      </c>
      <c r="D16" s="41">
        <f>'Financial Projections'!G24</f>
        <v>22209.599999999999</v>
      </c>
      <c r="E16" t="str">
        <f t="shared" si="0"/>
        <v>$2,739 - $22,210</v>
      </c>
      <c r="F16" t="s">
        <v>335</v>
      </c>
    </row>
    <row r="17" spans="1:6" ht="15.75" customHeight="1">
      <c r="A17" t="s">
        <v>308</v>
      </c>
      <c r="B17" s="42">
        <f>'Financial Projections'!C25</f>
        <v>0.10741176470588236</v>
      </c>
      <c r="C17" s="42">
        <f>'Financial Projections'!E25</f>
        <v>0.27585106382978725</v>
      </c>
      <c r="D17" s="42">
        <f>'Financial Projections'!G25</f>
        <v>0.3652894736842105</v>
      </c>
      <c r="E17" t="str">
        <f t="shared" ref="E17:E22" si="1">TEXT(B17,"0.0%")&amp;" - "&amp;TEXT(D17,"0.0%")</f>
        <v>10.7% - 36.5%</v>
      </c>
      <c r="F17" t="s">
        <v>336</v>
      </c>
    </row>
    <row r="19" spans="1:6" ht="15.75" customHeight="1">
      <c r="A19" s="146" t="s">
        <v>309</v>
      </c>
      <c r="B19" s="48"/>
      <c r="C19" s="48"/>
      <c r="D19" s="48"/>
      <c r="E19" s="48"/>
      <c r="F19" s="48"/>
    </row>
    <row r="20" spans="1:6" ht="15.75" customHeight="1">
      <c r="A20" t="s">
        <v>337</v>
      </c>
      <c r="B20" s="41">
        <f>'Financial Projections'!C28</f>
        <v>1369.5</v>
      </c>
      <c r="C20" s="41">
        <f>'Financial Projections'!E28</f>
        <v>5834.25</v>
      </c>
      <c r="D20" s="41">
        <f>'Financial Projections'!G28</f>
        <v>11104.8</v>
      </c>
      <c r="E20" t="str">
        <f t="shared" si="0"/>
        <v>$1,370 - $11,105</v>
      </c>
      <c r="F20" t="s">
        <v>338</v>
      </c>
    </row>
    <row r="21" spans="1:6" ht="15.75" customHeight="1">
      <c r="A21" t="s">
        <v>311</v>
      </c>
      <c r="B21" s="41">
        <f>'Financial Projections'!C29</f>
        <v>16434</v>
      </c>
      <c r="C21" s="41">
        <f>'Financial Projections'!E29</f>
        <v>70011</v>
      </c>
      <c r="D21" s="41">
        <f>'Financial Projections'!G29</f>
        <v>133257.59999999998</v>
      </c>
      <c r="E21" t="str">
        <f t="shared" si="0"/>
        <v>$16,434 - $133,258</v>
      </c>
      <c r="F21" t="s">
        <v>339</v>
      </c>
    </row>
    <row r="22" spans="1:6" ht="15.75" customHeight="1">
      <c r="A22" t="s">
        <v>340</v>
      </c>
      <c r="B22" s="42">
        <f>'Financial Projections'!C30</f>
        <v>0.96670588235294119</v>
      </c>
      <c r="C22" s="42">
        <f>'Financial Projections'!E30</f>
        <v>4.1182941176470589</v>
      </c>
      <c r="D22" s="42">
        <f>'Financial Projections'!G30</f>
        <v>7.8386823529411753</v>
      </c>
      <c r="E22" t="str">
        <f t="shared" si="1"/>
        <v>96.7% - 783.9%</v>
      </c>
      <c r="F22" t="s">
        <v>341</v>
      </c>
    </row>
    <row r="23" spans="1:6" ht="15.75" customHeight="1">
      <c r="A23" t="s">
        <v>313</v>
      </c>
      <c r="B23" s="43">
        <f>'Financial Projections'!C31</f>
        <v>12.413289521723257</v>
      </c>
      <c r="C23" s="43">
        <f>'Financial Projections'!E31</f>
        <v>2.9138278270557483</v>
      </c>
      <c r="D23" s="43">
        <f>'Financial Projections'!G31</f>
        <v>1.5308695338952527</v>
      </c>
      <c r="E23" t="str">
        <f>TEXT(D23,"0.0")&amp;" - "&amp;TEXT(B23,"0.0")</f>
        <v>1.5 - 12.4</v>
      </c>
      <c r="F23" t="s">
        <v>342</v>
      </c>
    </row>
    <row r="26" spans="1:6" ht="17.25" customHeight="1">
      <c r="A26" s="147" t="s">
        <v>343</v>
      </c>
      <c r="B26" s="48"/>
      <c r="C26" s="48"/>
      <c r="D26" s="48"/>
      <c r="E26" s="48"/>
      <c r="F26" s="48"/>
    </row>
    <row r="27" spans="1:6" ht="15.75" customHeight="1">
      <c r="A27" s="44" t="s">
        <v>344</v>
      </c>
      <c r="B27" s="48" t="s">
        <v>345</v>
      </c>
      <c r="C27" s="48"/>
      <c r="D27" s="48"/>
      <c r="E27" s="48"/>
      <c r="F27" s="48"/>
    </row>
    <row r="28" spans="1:6" ht="15.75" customHeight="1">
      <c r="A28" s="44" t="s">
        <v>344</v>
      </c>
      <c r="B28" s="48" t="s">
        <v>346</v>
      </c>
      <c r="C28" s="48"/>
      <c r="D28" s="48"/>
      <c r="E28" s="48"/>
      <c r="F28" s="48"/>
    </row>
    <row r="29" spans="1:6" ht="15.75" customHeight="1">
      <c r="A29" s="44" t="s">
        <v>344</v>
      </c>
      <c r="B29" s="48" t="s">
        <v>347</v>
      </c>
      <c r="C29" s="48"/>
      <c r="D29" s="48"/>
      <c r="E29" s="48"/>
      <c r="F29" s="48"/>
    </row>
    <row r="30" spans="1:6" ht="15.75" customHeight="1">
      <c r="A30" s="44" t="s">
        <v>344</v>
      </c>
      <c r="B30" s="48" t="s">
        <v>348</v>
      </c>
      <c r="C30" s="48"/>
      <c r="D30" s="48"/>
      <c r="E30" s="48"/>
      <c r="F30" s="48"/>
    </row>
    <row r="31" spans="1:6" ht="15.75" customHeight="1">
      <c r="A31" s="44" t="s">
        <v>344</v>
      </c>
      <c r="B31" s="48" t="s">
        <v>349</v>
      </c>
      <c r="C31" s="48"/>
      <c r="D31" s="48"/>
      <c r="E31" s="48"/>
      <c r="F31" s="48"/>
    </row>
    <row r="32" spans="1:6" ht="15.75" customHeight="1">
      <c r="A32" s="44" t="s">
        <v>344</v>
      </c>
      <c r="B32" s="48" t="s">
        <v>350</v>
      </c>
      <c r="C32" s="48"/>
      <c r="D32" s="48"/>
      <c r="E32" s="48"/>
      <c r="F32" s="48"/>
    </row>
    <row r="35" spans="1:6" ht="15" customHeight="1">
      <c r="A35" s="137" t="s">
        <v>223</v>
      </c>
      <c r="B35" s="48"/>
      <c r="C35" s="48"/>
      <c r="D35" s="48"/>
      <c r="E35" s="48"/>
      <c r="F35" s="48"/>
    </row>
    <row r="36" spans="1:6" ht="15" customHeight="1">
      <c r="A36" s="127" t="s">
        <v>351</v>
      </c>
      <c r="B36" s="48"/>
      <c r="C36" s="48"/>
      <c r="D36" s="48"/>
      <c r="E36" s="48"/>
      <c r="F36" s="48"/>
    </row>
  </sheetData>
  <mergeCells count="14">
    <mergeCell ref="B31:F31"/>
    <mergeCell ref="B32:F32"/>
    <mergeCell ref="A35:F35"/>
    <mergeCell ref="A36:F36"/>
    <mergeCell ref="A26:F26"/>
    <mergeCell ref="B27:F27"/>
    <mergeCell ref="B28:F28"/>
    <mergeCell ref="B29:F29"/>
    <mergeCell ref="B30:F30"/>
    <mergeCell ref="A1:F1"/>
    <mergeCell ref="A2:F2"/>
    <mergeCell ref="A5:F5"/>
    <mergeCell ref="A12:F12"/>
    <mergeCell ref="A19:F19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78D44-16A8-7F28-77B8-053892D236AF}">
  <dimension ref="A1:G24"/>
  <sheetViews>
    <sheetView workbookViewId="0">
      <selection activeCell="A23" sqref="A23:G23"/>
    </sheetView>
  </sheetViews>
  <sheetFormatPr defaultColWidth="8.88671875" defaultRowHeight="15" customHeight="1"/>
  <cols>
    <col min="1" max="3" width="15.6640625" customWidth="1"/>
    <col min="4" max="4" width="18.5546875" customWidth="1"/>
    <col min="5" max="5" width="20.6640625" customWidth="1"/>
    <col min="6" max="6" width="22.88671875" customWidth="1"/>
    <col min="7" max="7" width="18.5546875" customWidth="1"/>
  </cols>
  <sheetData>
    <row r="1" spans="1:7" ht="21" customHeight="1">
      <c r="A1" s="129" t="s">
        <v>352</v>
      </c>
      <c r="B1" s="48"/>
      <c r="C1" s="48"/>
      <c r="D1" s="48"/>
      <c r="E1" s="48"/>
      <c r="F1" s="48"/>
      <c r="G1" s="48"/>
    </row>
    <row r="2" spans="1:7" ht="15.75" customHeight="1">
      <c r="A2" s="130" t="s">
        <v>1</v>
      </c>
      <c r="B2" s="48"/>
      <c r="C2" s="48"/>
      <c r="D2" s="48"/>
      <c r="E2" s="48"/>
      <c r="F2" s="48"/>
      <c r="G2" s="48"/>
    </row>
    <row r="5" spans="1:7" ht="17.25" customHeight="1">
      <c r="A5" s="148" t="s">
        <v>353</v>
      </c>
      <c r="B5" s="48"/>
      <c r="C5" s="48"/>
      <c r="D5" s="48"/>
      <c r="E5" s="48"/>
      <c r="F5" s="48"/>
      <c r="G5" s="48"/>
    </row>
    <row r="6" spans="1:7" ht="15.75" customHeight="1">
      <c r="A6" s="40" t="s">
        <v>354</v>
      </c>
      <c r="B6" s="40" t="s">
        <v>315</v>
      </c>
      <c r="C6" s="40" t="s">
        <v>207</v>
      </c>
      <c r="D6" s="40" t="s">
        <v>355</v>
      </c>
      <c r="E6" s="40" t="s">
        <v>356</v>
      </c>
      <c r="F6" s="40" t="s">
        <v>357</v>
      </c>
      <c r="G6" s="40" t="s">
        <v>358</v>
      </c>
    </row>
    <row r="7" spans="1:7" ht="15.75" customHeight="1">
      <c r="A7" t="s">
        <v>359</v>
      </c>
      <c r="B7" s="45">
        <f>'Financial Projections'!E11</f>
        <v>42300</v>
      </c>
      <c r="C7" s="45">
        <f>'Financial Projections'!E24</f>
        <v>11668.5</v>
      </c>
      <c r="D7" s="45">
        <f>'Financial Projections'!E28</f>
        <v>5834.25</v>
      </c>
      <c r="E7" s="45">
        <f>D7</f>
        <v>5834.25</v>
      </c>
      <c r="F7" s="45">
        <f>'Assumptions &amp; Variables'!B56-E7</f>
        <v>11165.75</v>
      </c>
      <c r="G7" t="str">
        <f t="shared" ref="G7:G18" si="0">IF(F7&lt;=0,"✓ PAID BACK","In Progress")</f>
        <v>In Progress</v>
      </c>
    </row>
    <row r="8" spans="1:7" ht="15.75" customHeight="1">
      <c r="A8" t="s">
        <v>360</v>
      </c>
      <c r="B8" s="45">
        <f>'Financial Projections'!E11</f>
        <v>42300</v>
      </c>
      <c r="C8" s="45">
        <f>'Financial Projections'!E24</f>
        <v>11668.5</v>
      </c>
      <c r="D8" s="45">
        <f>'Financial Projections'!E28</f>
        <v>5834.25</v>
      </c>
      <c r="E8" s="45">
        <f t="shared" ref="E8:E18" si="1">E7+D8</f>
        <v>11668.5</v>
      </c>
      <c r="F8" s="45">
        <f>'Assumptions &amp; Variables'!B56-E8</f>
        <v>5331.5</v>
      </c>
      <c r="G8" t="str">
        <f t="shared" si="0"/>
        <v>In Progress</v>
      </c>
    </row>
    <row r="9" spans="1:7" ht="15.75" customHeight="1">
      <c r="A9" t="s">
        <v>361</v>
      </c>
      <c r="B9" s="45">
        <f>'Financial Projections'!E11</f>
        <v>42300</v>
      </c>
      <c r="C9" s="45">
        <f>'Financial Projections'!E24</f>
        <v>11668.5</v>
      </c>
      <c r="D9" s="45">
        <f>'Financial Projections'!E28</f>
        <v>5834.25</v>
      </c>
      <c r="E9" s="45">
        <f t="shared" si="1"/>
        <v>17502.75</v>
      </c>
      <c r="F9" s="45">
        <f>'Assumptions &amp; Variables'!B56-E9</f>
        <v>-502.75</v>
      </c>
      <c r="G9" t="str">
        <f t="shared" si="0"/>
        <v>✓ PAID BACK</v>
      </c>
    </row>
    <row r="10" spans="1:7" ht="15.75" customHeight="1">
      <c r="A10" t="s">
        <v>362</v>
      </c>
      <c r="B10" s="45">
        <f>'Financial Projections'!E11</f>
        <v>42300</v>
      </c>
      <c r="C10" s="45">
        <f>'Financial Projections'!E24</f>
        <v>11668.5</v>
      </c>
      <c r="D10" s="45">
        <f>'Financial Projections'!E28</f>
        <v>5834.25</v>
      </c>
      <c r="E10" s="45">
        <f t="shared" si="1"/>
        <v>23337</v>
      </c>
      <c r="F10" s="45">
        <f>'Assumptions &amp; Variables'!B56-E10</f>
        <v>-6337</v>
      </c>
      <c r="G10" t="str">
        <f t="shared" si="0"/>
        <v>✓ PAID BACK</v>
      </c>
    </row>
    <row r="11" spans="1:7" ht="15.75" customHeight="1">
      <c r="A11" t="s">
        <v>363</v>
      </c>
      <c r="B11" s="45">
        <f>'Financial Projections'!E11</f>
        <v>42300</v>
      </c>
      <c r="C11" s="45">
        <f>'Financial Projections'!E24</f>
        <v>11668.5</v>
      </c>
      <c r="D11" s="45">
        <f>'Financial Projections'!E28</f>
        <v>5834.25</v>
      </c>
      <c r="E11" s="45">
        <f t="shared" si="1"/>
        <v>29171.25</v>
      </c>
      <c r="F11" s="45">
        <f>'Assumptions &amp; Variables'!B56-E11</f>
        <v>-12171.25</v>
      </c>
      <c r="G11" t="str">
        <f t="shared" si="0"/>
        <v>✓ PAID BACK</v>
      </c>
    </row>
    <row r="12" spans="1:7" ht="15.75" customHeight="1">
      <c r="A12" t="s">
        <v>364</v>
      </c>
      <c r="B12" s="45">
        <f>'Financial Projections'!E11</f>
        <v>42300</v>
      </c>
      <c r="C12" s="45">
        <f>'Financial Projections'!E24</f>
        <v>11668.5</v>
      </c>
      <c r="D12" s="45">
        <f>'Financial Projections'!E28</f>
        <v>5834.25</v>
      </c>
      <c r="E12" s="45">
        <f t="shared" si="1"/>
        <v>35005.5</v>
      </c>
      <c r="F12" s="45">
        <f>'Assumptions &amp; Variables'!B56-E12</f>
        <v>-18005.5</v>
      </c>
      <c r="G12" t="str">
        <f t="shared" si="0"/>
        <v>✓ PAID BACK</v>
      </c>
    </row>
    <row r="13" spans="1:7" ht="15.75" customHeight="1">
      <c r="A13" t="s">
        <v>365</v>
      </c>
      <c r="B13" s="45">
        <f>'Financial Projections'!E11</f>
        <v>42300</v>
      </c>
      <c r="C13" s="45">
        <f>'Financial Projections'!E24</f>
        <v>11668.5</v>
      </c>
      <c r="D13" s="45">
        <f>'Financial Projections'!E28</f>
        <v>5834.25</v>
      </c>
      <c r="E13" s="45">
        <f t="shared" si="1"/>
        <v>40839.75</v>
      </c>
      <c r="F13" s="45">
        <f>'Assumptions &amp; Variables'!B56-E13</f>
        <v>-23839.75</v>
      </c>
      <c r="G13" t="str">
        <f t="shared" si="0"/>
        <v>✓ PAID BACK</v>
      </c>
    </row>
    <row r="14" spans="1:7" ht="15.75" customHeight="1">
      <c r="A14" t="s">
        <v>366</v>
      </c>
      <c r="B14" s="45">
        <f>'Financial Projections'!E11</f>
        <v>42300</v>
      </c>
      <c r="C14" s="45">
        <f>'Financial Projections'!E24</f>
        <v>11668.5</v>
      </c>
      <c r="D14" s="45">
        <f>'Financial Projections'!E28</f>
        <v>5834.25</v>
      </c>
      <c r="E14" s="45">
        <f t="shared" si="1"/>
        <v>46674</v>
      </c>
      <c r="F14" s="45">
        <f>'Assumptions &amp; Variables'!B56-E14</f>
        <v>-29674</v>
      </c>
      <c r="G14" t="str">
        <f t="shared" si="0"/>
        <v>✓ PAID BACK</v>
      </c>
    </row>
    <row r="15" spans="1:7" ht="15.75" customHeight="1">
      <c r="A15" t="s">
        <v>367</v>
      </c>
      <c r="B15" s="45">
        <f>'Financial Projections'!E11</f>
        <v>42300</v>
      </c>
      <c r="C15" s="45">
        <f>'Financial Projections'!E24</f>
        <v>11668.5</v>
      </c>
      <c r="D15" s="45">
        <f>'Financial Projections'!E28</f>
        <v>5834.25</v>
      </c>
      <c r="E15" s="45">
        <f t="shared" si="1"/>
        <v>52508.25</v>
      </c>
      <c r="F15" s="45">
        <f>'Assumptions &amp; Variables'!B56-E15</f>
        <v>-35508.25</v>
      </c>
      <c r="G15" t="str">
        <f t="shared" si="0"/>
        <v>✓ PAID BACK</v>
      </c>
    </row>
    <row r="16" spans="1:7" ht="15.75" customHeight="1">
      <c r="A16" t="s">
        <v>368</v>
      </c>
      <c r="B16" s="45">
        <f>'Financial Projections'!E11</f>
        <v>42300</v>
      </c>
      <c r="C16" s="45">
        <f>'Financial Projections'!E24</f>
        <v>11668.5</v>
      </c>
      <c r="D16" s="45">
        <f>'Financial Projections'!E28</f>
        <v>5834.25</v>
      </c>
      <c r="E16" s="45">
        <f t="shared" si="1"/>
        <v>58342.5</v>
      </c>
      <c r="F16" s="45">
        <f>'Assumptions &amp; Variables'!B56-E16</f>
        <v>-41342.5</v>
      </c>
      <c r="G16" t="str">
        <f t="shared" si="0"/>
        <v>✓ PAID BACK</v>
      </c>
    </row>
    <row r="17" spans="1:7" ht="15.75" customHeight="1">
      <c r="A17" t="s">
        <v>369</v>
      </c>
      <c r="B17" s="45">
        <f>'Financial Projections'!E11</f>
        <v>42300</v>
      </c>
      <c r="C17" s="45">
        <f>'Financial Projections'!E24</f>
        <v>11668.5</v>
      </c>
      <c r="D17" s="45">
        <f>'Financial Projections'!E28</f>
        <v>5834.25</v>
      </c>
      <c r="E17" s="45">
        <f t="shared" si="1"/>
        <v>64176.75</v>
      </c>
      <c r="F17" s="45">
        <f>'Assumptions &amp; Variables'!B56-E17</f>
        <v>-47176.75</v>
      </c>
      <c r="G17" t="str">
        <f t="shared" si="0"/>
        <v>✓ PAID BACK</v>
      </c>
    </row>
    <row r="18" spans="1:7" ht="15.75" customHeight="1">
      <c r="A18" t="s">
        <v>370</v>
      </c>
      <c r="B18" s="45">
        <f>'Financial Projections'!E11</f>
        <v>42300</v>
      </c>
      <c r="C18" s="45">
        <f>'Financial Projections'!E24</f>
        <v>11668.5</v>
      </c>
      <c r="D18" s="45">
        <f>'Financial Projections'!E28</f>
        <v>5834.25</v>
      </c>
      <c r="E18" s="45">
        <f t="shared" si="1"/>
        <v>70011</v>
      </c>
      <c r="F18" s="45">
        <f>'Assumptions &amp; Variables'!B56-E18</f>
        <v>-53011</v>
      </c>
      <c r="G18" t="str">
        <f t="shared" si="0"/>
        <v>✓ PAID BACK</v>
      </c>
    </row>
    <row r="20" spans="1:7" ht="15.75" customHeight="1">
      <c r="A20" s="149" t="s">
        <v>371</v>
      </c>
      <c r="B20" s="48"/>
      <c r="C20" s="48"/>
      <c r="D20" s="46">
        <f>SUM(D7:D18)</f>
        <v>70011</v>
      </c>
      <c r="E20" s="46">
        <f>E18</f>
        <v>70011</v>
      </c>
    </row>
    <row r="23" spans="1:7" ht="15" customHeight="1">
      <c r="A23" s="137" t="s">
        <v>223</v>
      </c>
      <c r="B23" s="48"/>
      <c r="C23" s="48"/>
      <c r="D23" s="48"/>
      <c r="E23" s="48"/>
      <c r="F23" s="48"/>
      <c r="G23" s="48"/>
    </row>
    <row r="24" spans="1:7" ht="15" customHeight="1">
      <c r="A24" s="127" t="s">
        <v>372</v>
      </c>
      <c r="B24" s="48"/>
      <c r="C24" s="48"/>
      <c r="D24" s="48"/>
      <c r="E24" s="48"/>
      <c r="F24" s="48"/>
      <c r="G24" s="48"/>
    </row>
  </sheetData>
  <mergeCells count="6">
    <mergeCell ref="A24:G24"/>
    <mergeCell ref="A1:G1"/>
    <mergeCell ref="A2:G2"/>
    <mergeCell ref="A5:G5"/>
    <mergeCell ref="A20:C20"/>
    <mergeCell ref="A23:G23"/>
  </mergeCells>
  <pageMargins left="0.7" right="0.7" top="0.75" bottom="0.75" header="0.3" footer="0.3"/>
  <pageSetup orientation="portrait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📖 USER GUIDE</vt:lpstr>
      <vt:lpstr>⚡ QUICK START</vt:lpstr>
      <vt:lpstr>ROI Dashboard</vt:lpstr>
      <vt:lpstr>Assumptions &amp; Variables</vt:lpstr>
      <vt:lpstr>Financial Projections</vt:lpstr>
      <vt:lpstr>Scenario Analysis</vt:lpstr>
      <vt:lpstr>Monthly Cash Flow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frimpong godfred</dc:creator>
  <cp:lastModifiedBy>frimpong godfred</cp:lastModifiedBy>
  <dcterms:created xsi:type="dcterms:W3CDTF">2026-02-25T07:35:59Z</dcterms:created>
  <dcterms:modified xsi:type="dcterms:W3CDTF">2026-02-25T08:16:49Z</dcterms:modified>
</cp:coreProperties>
</file>